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showInkAnnotation="0" autoCompressPictures="0" defaultThemeVersion="124226"/>
  <xr:revisionPtr revIDLastSave="0" documentId="13_ncr:1_{95F8A17C-BB43-4A5F-8B32-B375EC3D8FFE}" xr6:coauthVersionLast="47" xr6:coauthVersionMax="47" xr10:uidLastSave="{00000000-0000-0000-0000-000000000000}"/>
  <bookViews>
    <workbookView xWindow="-120" yWindow="-120" windowWidth="29040" windowHeight="15840" xr2:uid="{00000000-000D-0000-FFFF-FFFF00000000}"/>
  </bookViews>
  <sheets>
    <sheet name="виконання ІС" sheetId="29" r:id="rId1"/>
    <sheet name="показники ІС" sheetId="31" r:id="rId2"/>
    <sheet name="індикатори" sheetId="33" r:id="rId3"/>
  </sheets>
  <definedNames>
    <definedName name="_xlnm._FilterDatabase" localSheetId="0" hidden="1">'виконання ІС'!$A$6:$N$86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4" i="29" l="1"/>
  <c r="H94" i="29"/>
  <c r="G94" i="29"/>
  <c r="F94" i="29"/>
  <c r="D94" i="29"/>
  <c r="C94" i="29"/>
  <c r="G142" i="31" l="1"/>
  <c r="F91" i="31"/>
  <c r="G90" i="31"/>
  <c r="F90" i="31"/>
  <c r="L64" i="29"/>
  <c r="H34" i="31" l="1"/>
  <c r="K74" i="29" l="1"/>
  <c r="L73" i="29" l="1"/>
  <c r="K73" i="29"/>
  <c r="J26" i="29"/>
  <c r="J21" i="29"/>
  <c r="G69" i="31" l="1"/>
  <c r="K50" i="29" l="1"/>
  <c r="L50" i="29"/>
  <c r="J50" i="29"/>
  <c r="K21" i="29" l="1"/>
  <c r="L21" i="29"/>
  <c r="G68" i="29" l="1"/>
  <c r="H68" i="29"/>
  <c r="G39" i="29"/>
  <c r="H39" i="29"/>
  <c r="G26" i="29"/>
  <c r="H26" i="29"/>
  <c r="K56" i="29" l="1"/>
  <c r="K12" i="29"/>
  <c r="L12" i="29"/>
  <c r="K39" i="29"/>
  <c r="L39" i="29"/>
  <c r="G70" i="31"/>
  <c r="G154" i="31" l="1"/>
  <c r="K43" i="29" l="1"/>
  <c r="L43" i="29"/>
  <c r="K34" i="29" l="1"/>
  <c r="L34" i="29"/>
  <c r="J34" i="29"/>
  <c r="H129" i="31" l="1"/>
  <c r="F9" i="33" l="1"/>
  <c r="F10" i="33"/>
  <c r="F11" i="33"/>
  <c r="G74" i="29"/>
  <c r="G73" i="29" s="1"/>
  <c r="H74" i="29"/>
  <c r="H73" i="29" s="1"/>
  <c r="G64" i="29"/>
  <c r="G63" i="29" s="1"/>
  <c r="H64" i="29"/>
  <c r="H63" i="29" s="1"/>
  <c r="G56" i="29"/>
  <c r="H56" i="29"/>
  <c r="G50" i="29"/>
  <c r="H50" i="29"/>
  <c r="G43" i="29"/>
  <c r="H43" i="29"/>
  <c r="G31" i="29"/>
  <c r="G21" i="29"/>
  <c r="H21" i="29"/>
  <c r="G12" i="29"/>
  <c r="H12" i="29"/>
  <c r="G11" i="29" l="1"/>
  <c r="G42" i="29"/>
  <c r="H11" i="29"/>
  <c r="H42" i="29"/>
  <c r="G99" i="31" l="1"/>
  <c r="H107" i="31" l="1"/>
  <c r="H141" i="31"/>
  <c r="H97" i="31"/>
  <c r="C15" i="33"/>
  <c r="H13" i="31"/>
  <c r="H15" i="31"/>
  <c r="H17" i="31"/>
  <c r="H19" i="31"/>
  <c r="H21" i="31"/>
  <c r="H23" i="31"/>
  <c r="H27" i="31"/>
  <c r="H28" i="31"/>
  <c r="H30" i="31"/>
  <c r="H32" i="31"/>
  <c r="H38" i="31"/>
  <c r="H40" i="31"/>
  <c r="H44" i="31"/>
  <c r="H45" i="31"/>
  <c r="H46" i="31"/>
  <c r="H48" i="31"/>
  <c r="H49" i="31"/>
  <c r="H50" i="31"/>
  <c r="H51" i="31"/>
  <c r="H53" i="31"/>
  <c r="H55" i="31"/>
  <c r="H56" i="31"/>
  <c r="H58" i="31"/>
  <c r="H59" i="31"/>
  <c r="H61" i="31"/>
  <c r="H63" i="31"/>
  <c r="H66" i="31"/>
  <c r="H67" i="31"/>
  <c r="H69" i="31"/>
  <c r="H70" i="31"/>
  <c r="H71" i="31"/>
  <c r="H74" i="31"/>
  <c r="H76" i="31"/>
  <c r="H78" i="31"/>
  <c r="H82" i="31"/>
  <c r="H84" i="31"/>
  <c r="H86" i="31"/>
  <c r="H88" i="31"/>
  <c r="H92" i="31"/>
  <c r="F93" i="31"/>
  <c r="G93" i="31"/>
  <c r="H94" i="31"/>
  <c r="H95" i="31"/>
  <c r="H98" i="31"/>
  <c r="H99" i="31"/>
  <c r="H100" i="31"/>
  <c r="H101" i="31"/>
  <c r="H102" i="31"/>
  <c r="H103" i="31"/>
  <c r="H105" i="31"/>
  <c r="H108" i="31"/>
  <c r="H109" i="31"/>
  <c r="H111" i="31"/>
  <c r="H113" i="31"/>
  <c r="H115" i="31"/>
  <c r="H118" i="31"/>
  <c r="H119" i="31"/>
  <c r="H121" i="31"/>
  <c r="H122" i="31"/>
  <c r="H123" i="31"/>
  <c r="H124" i="31"/>
  <c r="H125" i="31"/>
  <c r="H127" i="31"/>
  <c r="H130" i="31"/>
  <c r="H131" i="31"/>
  <c r="H134" i="31"/>
  <c r="H135" i="31"/>
  <c r="H137" i="31"/>
  <c r="H138" i="31"/>
  <c r="H139" i="31"/>
  <c r="H140" i="31"/>
  <c r="F142" i="31"/>
  <c r="H142" i="31"/>
  <c r="H143" i="31"/>
  <c r="H144" i="31"/>
  <c r="H145" i="31"/>
  <c r="H146" i="31"/>
  <c r="H147" i="31"/>
  <c r="H148" i="31"/>
  <c r="H149" i="31"/>
  <c r="H150" i="31"/>
  <c r="H152" i="31"/>
  <c r="H154" i="31"/>
  <c r="H156" i="31"/>
  <c r="H158" i="31"/>
  <c r="H161" i="31"/>
  <c r="H162" i="31"/>
  <c r="H163" i="31"/>
  <c r="H164" i="31"/>
  <c r="H165" i="31"/>
  <c r="H166" i="31"/>
  <c r="H168" i="31"/>
  <c r="H170" i="31"/>
  <c r="H171" i="31"/>
  <c r="H173" i="31"/>
  <c r="H174" i="31"/>
  <c r="H175" i="31"/>
  <c r="H177" i="31"/>
  <c r="H178" i="31"/>
  <c r="H179" i="31"/>
  <c r="F12" i="29"/>
  <c r="E12" i="29" s="1"/>
  <c r="J12" i="29"/>
  <c r="E13" i="29"/>
  <c r="F12" i="31" s="1"/>
  <c r="I13" i="29"/>
  <c r="G12" i="31" s="1"/>
  <c r="E14" i="29"/>
  <c r="F16" i="31" s="1"/>
  <c r="I14" i="29"/>
  <c r="G16" i="31" s="1"/>
  <c r="E15" i="29"/>
  <c r="F20" i="31" s="1"/>
  <c r="I15" i="29"/>
  <c r="G20" i="31" s="1"/>
  <c r="E16" i="29"/>
  <c r="F24" i="31" s="1"/>
  <c r="I16" i="29"/>
  <c r="G24" i="31" s="1"/>
  <c r="E17" i="29"/>
  <c r="F26" i="31" s="1"/>
  <c r="I17" i="29"/>
  <c r="G26" i="31" s="1"/>
  <c r="E18" i="29"/>
  <c r="F29" i="31" s="1"/>
  <c r="I18" i="29"/>
  <c r="G29" i="31" s="1"/>
  <c r="H31" i="31" s="1"/>
  <c r="E19" i="29"/>
  <c r="F33" i="31" s="1"/>
  <c r="I19" i="29"/>
  <c r="G33" i="31" s="1"/>
  <c r="E20" i="29"/>
  <c r="F37" i="31" s="1"/>
  <c r="I20" i="29"/>
  <c r="G37" i="31" s="1"/>
  <c r="F21" i="29"/>
  <c r="E22" i="29"/>
  <c r="I22" i="29"/>
  <c r="E23" i="29"/>
  <c r="I23" i="29"/>
  <c r="E24" i="29"/>
  <c r="I24" i="29"/>
  <c r="E25" i="29"/>
  <c r="F47" i="31" s="1"/>
  <c r="I25" i="29"/>
  <c r="G47" i="31" s="1"/>
  <c r="F26" i="29"/>
  <c r="E26" i="29" s="1"/>
  <c r="F54" i="31" s="1"/>
  <c r="K26" i="29"/>
  <c r="K11" i="29" s="1"/>
  <c r="L26" i="29"/>
  <c r="L11" i="29" s="1"/>
  <c r="E27" i="29"/>
  <c r="I27" i="29"/>
  <c r="E28" i="29"/>
  <c r="I28" i="29"/>
  <c r="E29" i="29"/>
  <c r="I29" i="29"/>
  <c r="E30" i="29"/>
  <c r="F60" i="31" s="1"/>
  <c r="I30" i="29"/>
  <c r="G60" i="31" s="1"/>
  <c r="E32" i="29"/>
  <c r="F65" i="31" s="1"/>
  <c r="E33" i="29"/>
  <c r="I33" i="29"/>
  <c r="F34" i="29"/>
  <c r="H34" i="29"/>
  <c r="E35" i="29"/>
  <c r="I35" i="29"/>
  <c r="E36" i="29"/>
  <c r="I36" i="29"/>
  <c r="E37" i="29"/>
  <c r="I37" i="29"/>
  <c r="E38" i="29"/>
  <c r="F77" i="31" s="1"/>
  <c r="I38" i="29"/>
  <c r="G77" i="31" s="1"/>
  <c r="F39" i="29"/>
  <c r="J39" i="29"/>
  <c r="E40" i="29"/>
  <c r="F81" i="31" s="1"/>
  <c r="I40" i="29"/>
  <c r="G81" i="31" s="1"/>
  <c r="E41" i="29"/>
  <c r="F85" i="31" s="1"/>
  <c r="I41" i="29"/>
  <c r="G85" i="31" s="1"/>
  <c r="G87" i="31" s="1"/>
  <c r="H87" i="31" s="1"/>
  <c r="F43" i="29"/>
  <c r="J43" i="29"/>
  <c r="E44" i="29"/>
  <c r="I44" i="29"/>
  <c r="E45" i="29"/>
  <c r="I45" i="29"/>
  <c r="E46" i="29"/>
  <c r="I46" i="29"/>
  <c r="E47" i="29"/>
  <c r="F104" i="31" s="1"/>
  <c r="I47" i="29"/>
  <c r="E48" i="29"/>
  <c r="I48" i="29"/>
  <c r="E49" i="29"/>
  <c r="F110" i="31" s="1"/>
  <c r="I49" i="29"/>
  <c r="G110" i="31" s="1"/>
  <c r="H112" i="31" s="1"/>
  <c r="F50" i="29"/>
  <c r="E50" i="29" s="1"/>
  <c r="F114" i="31" s="1"/>
  <c r="E51" i="29"/>
  <c r="I51" i="29"/>
  <c r="E52" i="29"/>
  <c r="I52" i="29"/>
  <c r="E53" i="29"/>
  <c r="I53" i="29"/>
  <c r="E54" i="29"/>
  <c r="I54" i="29"/>
  <c r="E55" i="29"/>
  <c r="I55" i="29"/>
  <c r="F56" i="29"/>
  <c r="L56" i="29"/>
  <c r="E57" i="29"/>
  <c r="I57" i="29"/>
  <c r="E58" i="29"/>
  <c r="I58" i="29"/>
  <c r="E59" i="29"/>
  <c r="I59" i="29"/>
  <c r="E60" i="29"/>
  <c r="I60" i="29"/>
  <c r="E61" i="29"/>
  <c r="I61" i="29"/>
  <c r="E62" i="29"/>
  <c r="F128" i="31" s="1"/>
  <c r="I62" i="29"/>
  <c r="G128" i="31" s="1"/>
  <c r="F64" i="29"/>
  <c r="J64" i="29"/>
  <c r="K64" i="29"/>
  <c r="E65" i="29"/>
  <c r="E66" i="29"/>
  <c r="I66" i="29"/>
  <c r="E67" i="29"/>
  <c r="I67" i="29"/>
  <c r="F68" i="29"/>
  <c r="E68" i="29" s="1"/>
  <c r="J68" i="29"/>
  <c r="K68" i="29"/>
  <c r="L68" i="29"/>
  <c r="E69" i="29"/>
  <c r="I69" i="29"/>
  <c r="E70" i="29"/>
  <c r="I70" i="29"/>
  <c r="E71" i="29"/>
  <c r="F151" i="31" s="1"/>
  <c r="I71" i="29"/>
  <c r="E72" i="29"/>
  <c r="F155" i="31" s="1"/>
  <c r="I72" i="29"/>
  <c r="G155" i="31" s="1"/>
  <c r="G157" i="31" s="1"/>
  <c r="H157" i="31" s="1"/>
  <c r="F74" i="29"/>
  <c r="F73" i="29" s="1"/>
  <c r="J74" i="29"/>
  <c r="J73" i="29" s="1"/>
  <c r="E75" i="29"/>
  <c r="I75" i="29"/>
  <c r="E76" i="29"/>
  <c r="I76" i="29"/>
  <c r="E77" i="29"/>
  <c r="I77" i="29"/>
  <c r="E78" i="29"/>
  <c r="I78" i="29"/>
  <c r="E79" i="29"/>
  <c r="I79" i="29"/>
  <c r="E80" i="29"/>
  <c r="F169" i="31" s="1"/>
  <c r="I80" i="29"/>
  <c r="G169" i="31" s="1"/>
  <c r="E81" i="29"/>
  <c r="F172" i="31" s="1"/>
  <c r="I81" i="29"/>
  <c r="G172" i="31" s="1"/>
  <c r="G86" i="29"/>
  <c r="G35" i="31" l="1"/>
  <c r="H35" i="31" s="1"/>
  <c r="G14" i="31"/>
  <c r="H14" i="31" s="1"/>
  <c r="J11" i="29"/>
  <c r="G96" i="31"/>
  <c r="H96" i="31" s="1"/>
  <c r="G91" i="31"/>
  <c r="G104" i="31"/>
  <c r="H106" i="31" s="1"/>
  <c r="I43" i="29"/>
  <c r="G151" i="31"/>
  <c r="H153" i="31" s="1"/>
  <c r="E74" i="29"/>
  <c r="F160" i="31" s="1"/>
  <c r="J63" i="29"/>
  <c r="H31" i="29"/>
  <c r="I68" i="29"/>
  <c r="K63" i="29"/>
  <c r="K31" i="29"/>
  <c r="E34" i="29"/>
  <c r="F73" i="31" s="1"/>
  <c r="H36" i="31"/>
  <c r="J31" i="29"/>
  <c r="I39" i="29"/>
  <c r="G80" i="31" s="1"/>
  <c r="F11" i="29"/>
  <c r="E39" i="29"/>
  <c r="F80" i="31" s="1"/>
  <c r="H12" i="31"/>
  <c r="E64" i="29"/>
  <c r="F133" i="31" s="1"/>
  <c r="F42" i="29"/>
  <c r="E42" i="29" s="1"/>
  <c r="I34" i="29"/>
  <c r="G73" i="31" s="1"/>
  <c r="F31" i="29"/>
  <c r="I32" i="29"/>
  <c r="G65" i="31" s="1"/>
  <c r="H16" i="31"/>
  <c r="G18" i="31"/>
  <c r="H83" i="31"/>
  <c r="H81" i="31"/>
  <c r="H37" i="31"/>
  <c r="H128" i="31"/>
  <c r="E56" i="29"/>
  <c r="F120" i="31" s="1"/>
  <c r="H26" i="31"/>
  <c r="L63" i="29"/>
  <c r="L86" i="29" s="1"/>
  <c r="E43" i="29"/>
  <c r="L31" i="29"/>
  <c r="E21" i="29"/>
  <c r="F41" i="31" s="1"/>
  <c r="J42" i="29"/>
  <c r="I26" i="29"/>
  <c r="G54" i="31" s="1"/>
  <c r="H54" i="31" s="1"/>
  <c r="I12" i="29"/>
  <c r="G39" i="31"/>
  <c r="H39" i="31" s="1"/>
  <c r="H93" i="31"/>
  <c r="H169" i="31"/>
  <c r="H33" i="31"/>
  <c r="H85" i="31"/>
  <c r="H29" i="31"/>
  <c r="H172" i="31"/>
  <c r="I74" i="29"/>
  <c r="I73" i="29" s="1"/>
  <c r="K42" i="29"/>
  <c r="I50" i="29"/>
  <c r="G114" i="31" s="1"/>
  <c r="H117" i="31" s="1"/>
  <c r="H110" i="31"/>
  <c r="I56" i="29"/>
  <c r="G120" i="31" s="1"/>
  <c r="H126" i="31" s="1"/>
  <c r="G22" i="31"/>
  <c r="H22" i="31" s="1"/>
  <c r="H20" i="31"/>
  <c r="E73" i="29"/>
  <c r="H52" i="31"/>
  <c r="H47" i="31"/>
  <c r="H60" i="31"/>
  <c r="G62" i="31"/>
  <c r="H62" i="31" s="1"/>
  <c r="H155" i="31"/>
  <c r="H77" i="31"/>
  <c r="I21" i="29"/>
  <c r="G41" i="31" s="1"/>
  <c r="I65" i="29"/>
  <c r="I64" i="29" s="1"/>
  <c r="F63" i="29"/>
  <c r="E63" i="29" s="1"/>
  <c r="L42" i="29"/>
  <c r="J86" i="29" l="1"/>
  <c r="H90" i="31"/>
  <c r="K86" i="29"/>
  <c r="H104" i="31"/>
  <c r="H151" i="31"/>
  <c r="E31" i="29"/>
  <c r="H73" i="31"/>
  <c r="H80" i="31"/>
  <c r="H75" i="31"/>
  <c r="H114" i="31"/>
  <c r="I31" i="29"/>
  <c r="H86" i="29"/>
  <c r="I11" i="29"/>
  <c r="E11" i="29"/>
  <c r="H57" i="31"/>
  <c r="H41" i="31"/>
  <c r="H120" i="31"/>
  <c r="G160" i="31"/>
  <c r="H167" i="31" s="1"/>
  <c r="I42" i="29"/>
  <c r="I63" i="29"/>
  <c r="G133" i="31"/>
  <c r="F86" i="29"/>
  <c r="G68" i="31"/>
  <c r="H68" i="31" s="1"/>
  <c r="H65" i="31"/>
  <c r="I86" i="29" l="1"/>
  <c r="E86" i="29"/>
  <c r="B94" i="29"/>
  <c r="H160" i="31"/>
  <c r="H133" i="31"/>
  <c r="G136" i="31"/>
  <c r="H136" i="31" s="1"/>
  <c r="E94" i="29" l="1"/>
  <c r="J94" i="29"/>
</calcChain>
</file>

<file path=xl/sharedStrings.xml><?xml version="1.0" encoding="utf-8"?>
<sst xmlns="http://schemas.openxmlformats.org/spreadsheetml/2006/main" count="1178" uniqueCount="583">
  <si>
    <t>Найменування заходу</t>
  </si>
  <si>
    <t>Виконавці</t>
  </si>
  <si>
    <t>Термін виконання</t>
  </si>
  <si>
    <t>Планові обсяги фінансування, тис. грн.</t>
  </si>
  <si>
    <t>Фактичні обсяги фінансування, тис. грн.</t>
  </si>
  <si>
    <t>Усього</t>
  </si>
  <si>
    <t>у тому числі:</t>
  </si>
  <si>
    <t>державний бюджет</t>
  </si>
  <si>
    <t xml:space="preserve">інші  джерела </t>
  </si>
  <si>
    <t>бюджет м.Києва</t>
  </si>
  <si>
    <t>Причини невиконання</t>
  </si>
  <si>
    <t>Інформація про виконання заходу</t>
  </si>
  <si>
    <t>усього</t>
  </si>
  <si>
    <t>загальний фонд</t>
  </si>
  <si>
    <t>спеціальний фонд</t>
  </si>
  <si>
    <t>ВСЬОГО ЗА ЗАВДАННЯМ:</t>
  </si>
  <si>
    <t>- запланованих</t>
  </si>
  <si>
    <t>- виконаних</t>
  </si>
  <si>
    <t>РАЗОМ ЗА ПРОГРАМОЮ:</t>
  </si>
  <si>
    <t>у тому числі кількість заходів:</t>
  </si>
  <si>
    <t>Група результативних показників</t>
  </si>
  <si>
    <t>Назва результативного показника</t>
  </si>
  <si>
    <t>Одиниця виміру</t>
  </si>
  <si>
    <t>план</t>
  </si>
  <si>
    <t xml:space="preserve">факт </t>
  </si>
  <si>
    <t>Відхилення фактичного значення від планового ("+" або "-")</t>
  </si>
  <si>
    <t>Значення показника</t>
  </si>
  <si>
    <t>Назва заходу</t>
  </si>
  <si>
    <t>Значення індикатора програми</t>
  </si>
  <si>
    <t>Причина недосягнення індикаторів програми</t>
  </si>
  <si>
    <t xml:space="preserve"> Звіт  про виконання результативних показників </t>
  </si>
  <si>
    <t>Звіт про досягнення індикарорів програми</t>
  </si>
  <si>
    <t xml:space="preserve">І. Оперативна ціль Стратегії розвитку міста Києва: </t>
  </si>
  <si>
    <t xml:space="preserve">Завдання програми: </t>
  </si>
  <si>
    <t>Кількість досягнутих індикаторів програми</t>
  </si>
  <si>
    <t>Відсоток досягнутих індикаторів програми</t>
  </si>
  <si>
    <t>Кількість недосягнутих індикаторів програми</t>
  </si>
  <si>
    <t>2.   Найменування виконавця</t>
  </si>
  <si>
    <t xml:space="preserve">Завдання: </t>
  </si>
  <si>
    <t>3. Аналіз виконання програми за видатками в цілому</t>
  </si>
  <si>
    <t>Проведені видатки за звітний період</t>
  </si>
  <si>
    <t>Відхилення</t>
  </si>
  <si>
    <t>1.</t>
  </si>
  <si>
    <t>Запобігання поширення ВІЛ серед ключових груп населення</t>
  </si>
  <si>
    <t>1.1.</t>
  </si>
  <si>
    <t>Забезпечити групи підвищеного ризику щодо інфікування ВІЛ (далі – ГПР) комплексним пакетом послуг з метою запобігання нових випадків інфікування у т.ч. за стратегією «зменшення шкоди», зокрема:</t>
  </si>
  <si>
    <t>1.1.1.людей, які вживають ін'єкційні наркотики (далі - ЛВІН)</t>
  </si>
  <si>
    <t>НУО</t>
  </si>
  <si>
    <t>2017-2021</t>
  </si>
  <si>
    <t>1.1.2.чоловіків, які мають сексуальні стосунки із чоловіками (далі - ЧСЧ)</t>
  </si>
  <si>
    <t>1.1.3.робітників комерційного сексу (далі - РКС)</t>
  </si>
  <si>
    <t>1.2.</t>
  </si>
  <si>
    <t>Забезпечити створення та розповсюдження інформаційних матеріалів (соціальної реклами), спрямованої на запобігання поширення ВІЛ серед ГПР</t>
  </si>
  <si>
    <t xml:space="preserve">НУО </t>
  </si>
  <si>
    <t>1.3.</t>
  </si>
  <si>
    <t>Реалізація нової моделі профілактичної роботи з метою виходу на важкодоступні ГПР щодо інфікування ВІЛ</t>
  </si>
  <si>
    <t>2017-2020</t>
  </si>
  <si>
    <t>1.4.</t>
  </si>
  <si>
    <t>Забезпечити функціонування мобільних амбулаторій для посилення ефективності профілактичної роботи громадських організацій</t>
  </si>
  <si>
    <t>1.5.</t>
  </si>
  <si>
    <t>Здійснити пілотування (2017 р.) та впровадження (2018-2021 рр.) преконтактної профілактики (РгЕР) антиретровірусними препаратами серед ЧСЧ</t>
  </si>
  <si>
    <t>Департамент охорони здоров’я виконавчого органу Київської міської ради (Київської міської державної адміністрації) (далі - Департамент охорони здоров'я), НУО</t>
  </si>
  <si>
    <t>1.6.</t>
  </si>
  <si>
    <t>Забезпечити ефективну систему виявлення ВІЛ-інфекції серед статевих партнерів ЛЖВ та взяття під медичне спостереження у випадку виявлення ВІЛ-інфекції</t>
  </si>
  <si>
    <t>1.7.</t>
  </si>
  <si>
    <t>Забезпечити стійкість програми замісної підтримувальної терапії (ЗПТ) для людей, які вживають ін'єкційні наркотики (ЛВІН), за принципом інтегрованої медичної допомоги:</t>
  </si>
  <si>
    <t>Департамент охорони здоров’я,  управління охорони здоров’я районних в місті Києві державних адміністрацій (далі - УОЗ)</t>
  </si>
  <si>
    <t>2017-2018</t>
  </si>
  <si>
    <t>1.7.1. Проведення ремонту приміщень з метою розширення мережі кабінетів ЗПТ на базі закладів охорони здоров’я у Подільському та Святошинському районах (2017 рік), Дарницькому, Деснянському, Дніпровському та Шевченківському районах (2018 рік)</t>
  </si>
  <si>
    <t xml:space="preserve">ТОВ «Делойт Консалтінг Оверсіз Проджектс» (USAID) </t>
  </si>
  <si>
    <t>1.7.2. Оснащення кабінетів ЗПТ на базі закладів охорони здоров’я ПМСД у Святошинському, Солом’янському та Шевченківському, Подільському, Дарницькому, Деснянському, Дніпровському, Печерському та Шевченківському районах (2018 рік)</t>
  </si>
  <si>
    <t>1.7.3. Реалізація ЗПТ на базі закладів охорони здоров’я, які надають первинну медико-санітарну допомогу</t>
  </si>
  <si>
    <t xml:space="preserve">Департамент охорони здоров’я, районні управління охорони здоров’я, ТОВ «Делойт Консалтінг Оверсіз Проджектс» (USAID) </t>
  </si>
  <si>
    <t>1.7.4. Забезпечення препаратами ЗПТ</t>
  </si>
  <si>
    <t>Департамент охорони здоров’я</t>
  </si>
  <si>
    <t>1.8.</t>
  </si>
  <si>
    <t>Забезпечити реалізацію заходів, спрямованих на досягнення елімінації передачі ВІЛ від матері до дитини</t>
  </si>
  <si>
    <t xml:space="preserve">1.8.1. Охоплення вагітних жінок обстеженням на ВІЛ-інфекцію </t>
  </si>
  <si>
    <t>1.8.2. Забезпечення адаптованими молочними сумішами для дітей першого року життя, народжених ВІЛ-інфікованими матерями</t>
  </si>
  <si>
    <t>1.8.3.Забезпечення антиретровірусними препаратами для профілактики передачі ВІЛ-інфекції від матері до дитини</t>
  </si>
  <si>
    <t>1.9.</t>
  </si>
  <si>
    <t>Розвиток людських ресурсів: Забезпечити навчання соціальних працівників та волонтерів НУО, психологів, інших співробітників, які залучені до надання комплексних профілактичних послуг ГПР щодо інфікування ВІЛ</t>
  </si>
  <si>
    <t xml:space="preserve">НУО, Київський міський центр соціальних служб для сім’ї, дітей і молоді </t>
  </si>
  <si>
    <t>2</t>
  </si>
  <si>
    <t>Охоплення населення послугами з тестування на ВІЛ (ПТВ), насамперед представників ГПР щодо інфікування ВІЛ</t>
  </si>
  <si>
    <t>2.1.</t>
  </si>
  <si>
    <t xml:space="preserve">Забезпечити доступне та ефективне тестування населення на ВІЛ у ЗОЗ та кабінетах Довіри за принципом "тестуй та реєструй" </t>
  </si>
  <si>
    <t xml:space="preserve">Департамент охорони здоров’я,  НУО </t>
  </si>
  <si>
    <t>2.2.</t>
  </si>
  <si>
    <t>Проведення міського дня тестування  на ВІЛ-інфекцію (щомісяця) в закладах охорони здоров'я, що засновані на комунальній власності територіальної громади міста Києва</t>
  </si>
  <si>
    <t>2.3.</t>
  </si>
  <si>
    <t xml:space="preserve">Забезпечити високий рівень результативності профілактичної роботи громадських організацій в частині виявлення ВІЛ серед осіб, що належать до ГПР </t>
  </si>
  <si>
    <t xml:space="preserve">Департамент охорони здоров’я, УОЗ, НУО </t>
  </si>
  <si>
    <t xml:space="preserve">2.3.1. Тестування на ВІЛ-інфекцію із застосуванням двох швидких тестів та оптимізації аутріч-маршрутів, маршрутів мобільних амбулаторій 
</t>
  </si>
  <si>
    <t>2.3.2. Забезпечення участі медичних працівників у ПТВ на базі громадських центрів та мобільних амбулаторій неурядових організацій</t>
  </si>
  <si>
    <t xml:space="preserve">2.3.3. Залучення до тестування на ВІЛ, зокрема ЧСЧ, через мережу Інтернет 
</t>
  </si>
  <si>
    <t>2.4.</t>
  </si>
  <si>
    <t xml:space="preserve">Проведення якості досліджень з використанням швидких тестів 
</t>
  </si>
  <si>
    <t>2.5.</t>
  </si>
  <si>
    <t xml:space="preserve">Забезпечити навчання медичних працівників навичкам ПТВ, для проведення скринінгу населення на ВІЛ на базі: 
</t>
  </si>
  <si>
    <t xml:space="preserve">2.5.1. закладів охорони здоров’я ПМСД 
</t>
  </si>
  <si>
    <t xml:space="preserve">Департамент охорони здоров’я </t>
  </si>
  <si>
    <t xml:space="preserve">2.5.2. закладів охорони здоров’я вторинного рівня 
</t>
  </si>
  <si>
    <t xml:space="preserve">Департамент охорони здоров’я, УОЗ </t>
  </si>
  <si>
    <t xml:space="preserve">3. </t>
  </si>
  <si>
    <t>Залучення до системи медичного нагляду людей, які живуть з ВІЛ  (ЛЖВ)</t>
  </si>
  <si>
    <t>3.1.</t>
  </si>
  <si>
    <t>Запровадити ефективну систему залучення до системи медичного нагляду осіб, у разі виявлення у них ВІЛ-інфекції при зверненні за медичною допомогою та при тестування на базі громадських організацій</t>
  </si>
  <si>
    <t>3.1.1.Проведення підтверджуючих досліджень у разі отримання позитивного результату тестування на ВІЛ</t>
  </si>
  <si>
    <t>3.1.2.Охоплення медичним спостереженням осіб, яким встановлено діагноз ВІЛ/СНІД під час перебування на стаціонарному лікуванні у ЗОЗ</t>
  </si>
  <si>
    <t>3.1.3.Здійснення медичного наглядуЛЖВ лікарем інфекціоністом за місцем проживання</t>
  </si>
  <si>
    <t>3.1.4. Забезпечення супроводу соціальними працівниками НУО представників груп підвищеного ризику щодо інфікування ВІЛ (у разі виявлення у них ВІЛ-інфекції) до закладів охорони здоров’я, які надають медичну допомогу у зв’язку із ВІЛ-інфекцією</t>
  </si>
  <si>
    <t>Департамент охорони здоров’я, УОЗ, НУО</t>
  </si>
  <si>
    <t>3.1.5.Скорочення термінів взяття ЛЖВ під медичний нагляд у разі виявлення ВІЛ-інфекції</t>
  </si>
  <si>
    <t>3.2.</t>
  </si>
  <si>
    <t>Забезпечити діагностику опортуністичних інфекцій у ЛЖВ при взятті під медичний нагляд</t>
  </si>
  <si>
    <t>3.3.</t>
  </si>
  <si>
    <t xml:space="preserve">Забезпечити клініко-лабораторне обстеження ЛЖВ при взятті під медичний нагляд у зв’язку із ВІЛ-інфекцією у Київському міському центрі профілактики та боротьби зі СНІДом у тому числі: 
</t>
  </si>
  <si>
    <t>3.3.1. діагностика вірусних гепатитів В і C</t>
  </si>
  <si>
    <t xml:space="preserve">3.3.2. діагностика сифілісу </t>
  </si>
  <si>
    <t>3.3.3. гематологічні та біохімічні дослідження</t>
  </si>
  <si>
    <t>3.3.4. імунологічні дослідження на визначення CD4</t>
  </si>
  <si>
    <t>3.3.5. забезпечення вакуумними системами для забору крові (вакутайнери)</t>
  </si>
  <si>
    <t>3.4.</t>
  </si>
  <si>
    <t>Забезпечити профілактику та лікування опортуністичних інфекцій у ЛЖВ</t>
  </si>
  <si>
    <t xml:space="preserve">3.4.1. профілактика туберкульозу 
</t>
  </si>
  <si>
    <t>3.4.2. профілактика пневмоцистної пневмонії</t>
  </si>
  <si>
    <t>3.4.3. профілактика криптококозу</t>
  </si>
  <si>
    <t>3.4.4. профілактика атипових мікобактеріозів</t>
  </si>
  <si>
    <t>3.4.5. лікування опортуністичних інфекцій</t>
  </si>
  <si>
    <t>3.5.</t>
  </si>
  <si>
    <t>Забезпечити навчання та підвищення кваліфікації лікарів-інфекціоністів закладів охорони здоров’я вторинного рівня надання медичної допомоги з питань діагностики та лікування ВІЛ-інфекції/СНІДу</t>
  </si>
  <si>
    <t>4</t>
  </si>
  <si>
    <t>Охоплення людей, які живуть з ВІЛ, антиретровірусною терапією</t>
  </si>
  <si>
    <t>4.1.</t>
  </si>
  <si>
    <t xml:space="preserve">Прискорити розширення доступу ЛЖВ до антиретровірусної терапії (АРТ) 
</t>
  </si>
  <si>
    <t xml:space="preserve">4.1.1. Продовження та залучення до АРТ пацієнтів, які перебувають під медичним наглядом в Київському міському центрі профілактики та боротьби зі СНІДом  
</t>
  </si>
  <si>
    <t xml:space="preserve">4.1.2. Призначення АРТ (базових схем І ряду) лікарями-інфекціоністами за місцем проживання пацієнта 
</t>
  </si>
  <si>
    <t xml:space="preserve">4.1.3. Видача антиретровірусних препаратів за місцем проживання пацієнта 
</t>
  </si>
  <si>
    <t xml:space="preserve">4.2. </t>
  </si>
  <si>
    <t xml:space="preserve">Покращення матеріально-технічної бази кабінетів інфекційних захворювань (КіЗ) </t>
  </si>
  <si>
    <t>4.2.1. Проведення ремонтних робіт</t>
  </si>
  <si>
    <t>4.2.2. Модернізація робочого місця лікаря (ПК, принтер, ліцензоване програмне забезпечення)</t>
  </si>
  <si>
    <t>4.3.</t>
  </si>
  <si>
    <t xml:space="preserve">Оптимізувати процес видачі антиретровірусних препаратів (далі - АРВП) шляхом запровадження рецептурної безкоштовної видачі ЛЖВ антиретровірусних препаратів через аптечну мережу (2017 р. - пілотний проект)  
</t>
  </si>
  <si>
    <t>4.4.</t>
  </si>
  <si>
    <t xml:space="preserve">Забезпечити соціальний супровід ЛЖВ (насамперед представників груп підвищеного ризику щодо інфікування ВІЛ) силами НУО та Київського міського центру соціальних служб для дітей, сім’ї і молоді для отримання АРТ 
</t>
  </si>
  <si>
    <t xml:space="preserve">Департамент охорони здоров’я, Київський міський центр соціальних служб для сім’ї, дітей і молоді </t>
  </si>
  <si>
    <t>5.</t>
  </si>
  <si>
    <t>Досягнення високої ефективності лікування у людей, які живуть з ВІЛ та отримують антиретровірусну терапію (АРТ)</t>
  </si>
  <si>
    <t>5.1.</t>
  </si>
  <si>
    <t xml:space="preserve">Забезпечити клініко-лабораторний моніторинг та оцінку ефективності АРТ (згідно клінічного протоколу) 
</t>
  </si>
  <si>
    <t xml:space="preserve">5.1.1. Визначення рівня вірусного навантаження (ВН) 
</t>
  </si>
  <si>
    <t xml:space="preserve">5.1.2. Визначення рівня CD4 
</t>
  </si>
  <si>
    <t>5.1.3. Гематологічні дослідження</t>
  </si>
  <si>
    <t xml:space="preserve">5.1.4. Біохімічні дослідження крові 
</t>
  </si>
  <si>
    <t xml:space="preserve">5.1.5. Діагностика опортуністичних інфекцій при прогресуючій ВІЛ-інфекції 
</t>
  </si>
  <si>
    <t>5.2.</t>
  </si>
  <si>
    <t xml:space="preserve">Здійснювати соціальний супровід  ЛЖВ,  груп підвищеного ризику 
</t>
  </si>
  <si>
    <t xml:space="preserve">Київський  міський центр соціальних служб для дітей, сім’ї і молоді, НУО 
</t>
  </si>
  <si>
    <t>5.3.</t>
  </si>
  <si>
    <t xml:space="preserve">Розвиток людських ресурсів: Забезпечити підвищення кваліфікації медичних працівників, залучених до надання медичної допомоги ЛЖВ, шляхом стажування у провідних практиках міжнародних партнерів 
</t>
  </si>
  <si>
    <t xml:space="preserve"> тис. грн.</t>
  </si>
  <si>
    <t>%</t>
  </si>
  <si>
    <t>кіл-ть</t>
  </si>
  <si>
    <t>робітників комерційного сексу (далі - РКС)</t>
  </si>
  <si>
    <t>чоловіків, які мають сексуальні стосунки із чоловіками (далі - ЧСЧ);</t>
  </si>
  <si>
    <t xml:space="preserve"> людей, які вживають ін'єкційні наркотики (далі - ЛВІН);</t>
  </si>
  <si>
    <t>Впроваджувати нові моделі профілактичної роботи з метою виходу на важкодоступні ГПР щодо інфікування ВІЛ</t>
  </si>
  <si>
    <t>1.4</t>
  </si>
  <si>
    <t>Здійснити пілотування та впровадження преконтактної профілактики (РгЕР) антиретровірусними препаратами серед ЧСЧ:</t>
  </si>
  <si>
    <t>забезпечення препаратами ЗПТ</t>
  </si>
  <si>
    <t>Забезпечити стійкість програми замісної підтримувальної терапії (ЗПТ) для людей, які вживають ін'єкційні наркотики (ЛВІН), за принципом інтегрованої медичної допомоги</t>
  </si>
  <si>
    <t xml:space="preserve">охоплення вагітних жінок обстеженням на ВІЛ-інфекцію </t>
  </si>
  <si>
    <t>забезпечення адаптованими молочними сумішами для дітей першого року життя, народжених ВІЛ-інфікованими матерями</t>
  </si>
  <si>
    <t>забезпечення антиретровірусними препаратами для профілактики передачі ВІЛ-інфекції від матері до дитини</t>
  </si>
  <si>
    <t>тис.грн</t>
  </si>
  <si>
    <t>1.9</t>
  </si>
  <si>
    <t xml:space="preserve"> Проведення міського дня тестування  на ВІЛ-інфекцію (щомісяця) в закладах охорони здоров'я, що засновані на комунальній власності територіальної громади міста Києва</t>
  </si>
  <si>
    <t>Проведення якості досліджень з використанням швидких тестів</t>
  </si>
  <si>
    <t>Забезпечити навчання медичних працівників навичкам ПТВ, для проведення скринінгу населення на ВІЛ на базі:</t>
  </si>
  <si>
    <t>закладів охорони здоров’я ПМСД</t>
  </si>
  <si>
    <t>закладів охорони здоров’я вторинного рівня</t>
  </si>
  <si>
    <t>3</t>
  </si>
  <si>
    <t xml:space="preserve">Залучення до системи медичного нагляду людей, які живуть з ВІЛ  </t>
  </si>
  <si>
    <t>3.1</t>
  </si>
  <si>
    <t>Проведення підтверджуючих досліджень у разі отримання позитивного результату тестування на ВІЛ</t>
  </si>
  <si>
    <t>Охоплення медичним спостереженням осіб, яким встановлено діагноз ВІЛ/СНІД під час перебування на стаціонарному лікуванні у ЗОЗ</t>
  </si>
  <si>
    <t>Здійснення медичного нагляду ЛЖВ лікарем інфекціоністом за місцем проживання</t>
  </si>
  <si>
    <t>Забезпечення супроводу соціальними працівниками НУО представників груп підвищеного ризику щодо інфікування ВІЛ (у разі виявлення у них ВІЛ-інфекції) до закладів охорони здоров’я, які надають медичну допомогу у зв’язку із ВІЛ-інфекцією</t>
  </si>
  <si>
    <t>Скорочення термінів взяття ЛЖВ під медичний нагляд у разі виявлення ВІЛ-інфекції</t>
  </si>
  <si>
    <t>Забезпечити клініко-лабораторне обстеження ЛЖВ при взятті під медичний нагляд у зв’язку із ВІЛ-інфекцією у Київському міському центрі профілактики та боротьби зі СНІДом у тому числі:</t>
  </si>
  <si>
    <t xml:space="preserve"> Забезпечити профілактику та лікування опортуністичних інфекцій у ЛЖВ, з них:</t>
  </si>
  <si>
    <t>профілактика туберкульозу</t>
  </si>
  <si>
    <t>профілактика пневмоцистної пневмонії</t>
  </si>
  <si>
    <t>профілактика криптококозу</t>
  </si>
  <si>
    <t>профілактика атипових мікобактеріозів</t>
  </si>
  <si>
    <t>лікування опортуністичних інфекцій</t>
  </si>
  <si>
    <t>4.1</t>
  </si>
  <si>
    <t xml:space="preserve"> Прискорити розширення доступу ЛЖВ до антиретровірусної терапії (АРТ)</t>
  </si>
  <si>
    <t xml:space="preserve">Продовження та залучення до АРТ пацієнтів, які перебувають під медичним наглядом в Київському міському центрі профілактики та боротьби зі СНІДом </t>
  </si>
  <si>
    <t>Призначення АРТ (базових схем І ряду) лікарями-інфекціоністами за місцем проживання пацієнта</t>
  </si>
  <si>
    <t>Видача антиретровірусних препаратів за місцем проживання пацієнта</t>
  </si>
  <si>
    <t>4.2.</t>
  </si>
  <si>
    <t>Проведення ремонтних робіт</t>
  </si>
  <si>
    <t>Модернізація робочого місця лікаря (ПК, принтер, ліцензоване програмне забезпечення)</t>
  </si>
  <si>
    <t xml:space="preserve"> Оптимізувати процес видачі антиретровірусних препаратів (далі - АРВП) шляхом запровадження рецептурної безкоштовної видачі ЛЖВ антиретровірусних препаратів через аптечну мережу (2017 р. - пілотний проект) </t>
  </si>
  <si>
    <t>Забезпечити соціальний супровід ЛЖВ (насамперед представників груп підвищеного ризику щодо інфікування ВІЛ) силами НУО та Київського міського центру соціальних служб для дітей, сім’ї і молоді для отримання АРТ</t>
  </si>
  <si>
    <t>Досягнення високої ефективності лікування у людей, які живуть з ВІЛ та отримують антиретровірусну терапію</t>
  </si>
  <si>
    <t>Забезпечити клініко-лабораторний моніторинг та оцінку ефективності АРТ (згідно клінічного протоколу)</t>
  </si>
  <si>
    <t>Визначення рівня вірусного навантаження (ВН)</t>
  </si>
  <si>
    <t>Визначення рівня CD4</t>
  </si>
  <si>
    <t>Гематологічні дослідження</t>
  </si>
  <si>
    <t>Біохімічні дослідження крові</t>
  </si>
  <si>
    <t>Діагностика опортуністичних інфекцій при прогресуючій ВІЛ-інфекції</t>
  </si>
  <si>
    <t>5.2</t>
  </si>
  <si>
    <t xml:space="preserve"> Здійснювати соціальний супровід  ЛЖВ,  груп підвищеного ризику</t>
  </si>
  <si>
    <t>Розвиток людських ресурсів: Забезпечити підвищення кваліфікації медичних працівників, залучених до надання медичної допомоги ЛЖВ, шляхом стажування у провідних практиках міжнародних партнерів</t>
  </si>
  <si>
    <t>6.</t>
  </si>
  <si>
    <t xml:space="preserve">Реалізаціяв Програми за стратегією Fast-Track Cities у місті Києві </t>
  </si>
  <si>
    <t xml:space="preserve"> Інформація  про виконання Міської цільової програми протидії епідемії ВІЛ-інфекції на 2017−2021 роки </t>
  </si>
  <si>
    <t>1. Міська цільова програма протидії епідемії ВІЛ-інфекції на 2017−2021 роки рішення КМР  від  08 грудня 2016 року  № 538/1542</t>
  </si>
  <si>
    <t xml:space="preserve">Міської цільової програми протидії епідемії ВІЛ-інфекції на 2017−2021 роки </t>
  </si>
  <si>
    <t>Міської цільової програми Міської цільової програми протидії епідемії ВІЛ-інфекції на 2017-2021 роки</t>
  </si>
  <si>
    <t xml:space="preserve">Частка людей, які живуть з ВІЛ (від оціночної чисельності), які знають свій ВІЛ-статус
</t>
  </si>
  <si>
    <t>Частка людей, які знають свій позитивний ВІЛ-статус, отримують лікування</t>
  </si>
  <si>
    <t xml:space="preserve">Частка людей, які живуть з ВІЛ і отримують лікування, мають пригнічене вірусне навантаження
</t>
  </si>
  <si>
    <t>кількість ЛВІН, які отримали послуги з профілактики ВІЛ</t>
  </si>
  <si>
    <t>вартість комплексного пакету послуг на одного представника групи ЛВІН на рік</t>
  </si>
  <si>
    <t xml:space="preserve">динаміка частки ЛВІН, які охоплені послугами з профілактики ВІЛ відносно базового показника – 50% від оціночної чисельності </t>
  </si>
  <si>
    <t>кількість ЧСЧ, які отримали послуги з профілактики ВІЛ</t>
  </si>
  <si>
    <t>вартість комплексного пакету послуг на одного представника групи ЧСЧ на рік</t>
  </si>
  <si>
    <t xml:space="preserve">Показник якості: </t>
  </si>
  <si>
    <t>динаміка частки ЧСЧ, які охоплені послугами з профілактики ВІЛ відносно базового показника – 58% від оціночної чисельності</t>
  </si>
  <si>
    <t>Показник якості</t>
  </si>
  <si>
    <t>Показник ефективності</t>
  </si>
  <si>
    <t>кількість РКС, які отримали послуги з профілактики ВІЛ</t>
  </si>
  <si>
    <t>вартість комплексного пакету послуг на одного представника групи РКС на рік</t>
  </si>
  <si>
    <t xml:space="preserve">динаміка частки РКС, які охоплені послугами з профілактики ВІЛ відносно базового показника – 56% від оціночної чисельності </t>
  </si>
  <si>
    <t xml:space="preserve"> відсоток охоплення ГПР інформаційними матеріалами з питань запобігання інфікування ВІЛ </t>
  </si>
  <si>
    <t>розробка та впровадження нових заходів направлених на досяжність важкодоступних ГПР, маршрут пацієнта, тощо</t>
  </si>
  <si>
    <t xml:space="preserve">збільшення частки осіб з числа ГПР, які охоплені профілактичними послугами з питань ВІЛ </t>
  </si>
  <si>
    <t>забезпечення функціонування мобільних амбулаторій, автомобіль</t>
  </si>
  <si>
    <t>вартість забезпечення діяльності 1 мобільної амбулаторії на рік</t>
  </si>
  <si>
    <t>відсоток представників ГПР, які мають доступ до послуг мобільної амбулаторії відносно базового 35%</t>
  </si>
  <si>
    <t>Витрат</t>
  </si>
  <si>
    <t>Продукту</t>
  </si>
  <si>
    <t>Якості</t>
  </si>
  <si>
    <t>Витрати</t>
  </si>
  <si>
    <t xml:space="preserve">кількість ЧСЧ, які отримали преконтактну профілактику </t>
  </si>
  <si>
    <t>витрати на проведення 1 курсу преконтактної профілактики</t>
  </si>
  <si>
    <t>динаміка зміни частки ЧСЧ, які отримують  преконтактну профілактику  інфікування ВІЛ від оціночної чисельності ЧСЧ, порівняно з базовим рівнем – 0%</t>
  </si>
  <si>
    <t>кількість статевих партнерів ЛЖВ, яких було взято під медичне  спостереження</t>
  </si>
  <si>
    <t>середній обсяг витрат на забезпечення залучення 1 статевого партнера ЛЖВ до медичного спостереження</t>
  </si>
  <si>
    <t xml:space="preserve">динаміка зміни частки статевих партнерів ЛЖВ, яких взято під медичне спостереження у разі виявлення ВІЛ серед осіб зазначеної категорії, %. Базовий показник – 20% </t>
  </si>
  <si>
    <t>кількість оснащених кабінетів ЗПТ на базі закладів охорони здоров’я ПМСД</t>
  </si>
  <si>
    <t>середнія вартість оснащення кабінету ЗПТ</t>
  </si>
  <si>
    <t>динаміка кількості районів, де запроваджено ЗПТ на базі закладів охорони здоров’я ПМСД. Базовий рівень – 0</t>
  </si>
  <si>
    <t>кількість ЛВІН, які отримують ЗПТ, всього осіб, з них:</t>
  </si>
  <si>
    <t>кількість ЛВІН, які отримують ЗПТ за кошти Державного бюджету</t>
  </si>
  <si>
    <t>кількість ЛВІН, які отримують ЗПТ за інші кошти</t>
  </si>
  <si>
    <t>кількість ЛВІН, які отримують ЗПТ за кошти бюджету міста Києва</t>
  </si>
  <si>
    <t>середні витрати на забезпечення ЗПТ на 1 хворого на рік</t>
  </si>
  <si>
    <t>динаміка зміни частки ЛВІН, які охоплені ЗПТ від кількост осіб, які перебувають під диспансерним наглядом унаслідок вживання опіоїдів, відносно базового показника 2016 року –16,9%</t>
  </si>
  <si>
    <t>вартість вигодування 1 дитини, народженої від ВІЛ-інфікованої жінки на рік, тис. грн.</t>
  </si>
  <si>
    <t>кількість дітей першого року життя, народжених ВІЛ-інфікованими матерями, які забезпечені  адаптованими молочними сумішами, осіб</t>
  </si>
  <si>
    <t>кількість дітей, які народжені від ВІЛ-інфікованих жінок, які  забезпечені антиретровірусними препаратами для профілактики передачі ВІЛ-інфекції від матері до дитини</t>
  </si>
  <si>
    <t>зменшення рівня передачі ВІЛ-інфекції від матері до дитини. Базове значення показника – 4,6% (2014 р.)</t>
  </si>
  <si>
    <t>кількість людей, які обстежені на ВІЛ-інфекцію</t>
  </si>
  <si>
    <t xml:space="preserve">кількість виявлених випадків ВІЛ-інфекції  </t>
  </si>
  <si>
    <t>середня вартість виявлення 1 ЛЖВ у ЗОЗ</t>
  </si>
  <si>
    <t>відсоток позитивних результатів тестування на ВІЛ-інфекції, %</t>
  </si>
  <si>
    <t>динаміка частки ЛЖВ, які знають свій ВІЛ-статус від оціночної чисельності ЛЖВ, відносно базового рівня - 47%</t>
  </si>
  <si>
    <t>проведення міського дня тестування  на ВІЛ-інфекцію на рік, одиниць</t>
  </si>
  <si>
    <t>динаміка кількості людей, які обстежені під час проведення міського дня  тестування  на ВІЛ-інфекцію (базовий показник – 0), осіб</t>
  </si>
  <si>
    <t>кількість осіб з числа ГПР, у яких було діагностовано ВІЛ на базі НУО</t>
  </si>
  <si>
    <t xml:space="preserve"> вартість виявлення 1 ЛЖВ з числа ГПР на базі НУО</t>
  </si>
  <si>
    <t>результативність (або відсоток позитивних результатів) тестування ГПР на ВІЛ-інфекцію, %</t>
  </si>
  <si>
    <t>кількість лікарів закладів охорони здоров’я ПМСД, які впродовж року пройшли навчання з питань застосування у практиці навичок з ПТВ</t>
  </si>
  <si>
    <t>середні витрати на навчання 1 лікаря, тис. грн</t>
  </si>
  <si>
    <t>динаміка кількості закладів охорони здоров’я ПМСД, які здійснюють скринінг населення на ВІЛ, %</t>
  </si>
  <si>
    <t>кількість лікарів закладів охорони здоров’я вторинного та третинного рівня, які впродовж року пройшли навчання з питань застосування у практиці навичок з ПТВ</t>
  </si>
  <si>
    <t>середні витрати на навчання 1 лікаря</t>
  </si>
  <si>
    <t>динаміка кількості закладів охорони здоров’я вторинного та третинного рівня, які здійснюють скринінг населення на ВІЛ, %</t>
  </si>
  <si>
    <t xml:space="preserve"> кількість осіб, якім проведено лабораторне підтвердження ВІЛ-інфекції (за кошти Державного бюджету), осіб </t>
  </si>
  <si>
    <t xml:space="preserve">кількість осіб, якім проведено лабораторне підтвердження ВІЛ-інфекції за кошти бюджету м. Києва, осіб </t>
  </si>
  <si>
    <t>кількість зареєстрованих нових випадків ВІЛ-інфекції</t>
  </si>
  <si>
    <t>середні витрати на реєстрацію 1 випадку ВІЛ-інфекції</t>
  </si>
  <si>
    <t xml:space="preserve"> динаміка показника охоплення ЛЖВ від кількості виявлених осіб, %</t>
  </si>
  <si>
    <t xml:space="preserve">загальна чисельність ЛЖВ, які знають свій статус </t>
  </si>
  <si>
    <t xml:space="preserve">динаміка частки ЛЖВ,  які знають свій ВІЛ-статус (від оціночної чисельності ЛЖВ), відносно базового рівня - 47% </t>
  </si>
  <si>
    <t xml:space="preserve">кількість осіб, у яких діагностовано ВІЛ-інфекцію під час перебування на стаціонарному лікуванні </t>
  </si>
  <si>
    <t>динаміка частки  ЛЖВ, яких було взято на диспансерний облік з приводу ВІЛ-інфекції з числа вперше діагностованих у ЗОЗ. Базовий показник – 18%.</t>
  </si>
  <si>
    <t>кількість ЛЖВ  з вперше встановленим діагнозом, які взяті під медичне спостереження лікарем-інфекціоністом за місцем проживання</t>
  </si>
  <si>
    <t>3.1.2</t>
  </si>
  <si>
    <t>3.1.1</t>
  </si>
  <si>
    <t>3.1.3</t>
  </si>
  <si>
    <t>динаміка частки осіб, які спостерігаються з приводу ВІЛ-інфекції за місцем проживання (на базі КІЗ) від кількості ЛЖВ, зареєстрованих на даній адміністративно-територіальній одинці. Базовий показник – 0%</t>
  </si>
  <si>
    <t>3.1.4</t>
  </si>
  <si>
    <t>3.1.5.</t>
  </si>
  <si>
    <t>кількість ЛЖВ з числа ГПР, які звернулися за направленням НУО для отриманням допомоги</t>
  </si>
  <si>
    <t xml:space="preserve">вартість витрат на супровід ЛЖВ до закладу медичного здоров’я  </t>
  </si>
  <si>
    <t>динаміка частки ЛЖВ, які звернулися до закладу за направленням НУО. Базовий показник 60%.</t>
  </si>
  <si>
    <t>кількість ЛЖВ, яких було взято під медичний нагляд у день первинного звернення з приводу діагностованої ВІЛ-інфекції</t>
  </si>
  <si>
    <t>динаміка частки ЛЖВ, яких було взято під медичний нагляд впродовж 1 дня Базовий показник – 5%</t>
  </si>
  <si>
    <t xml:space="preserve">кількість ЛЖВ, які обстежені на опортуністичні інфекції при взятті під медичний нагляд </t>
  </si>
  <si>
    <t xml:space="preserve">середня вартість лабораторного обстеження на опортуністичні інфекції 1 первинного пацієнта </t>
  </si>
  <si>
    <t xml:space="preserve">динаміка частки ЛЖВ, які  обстежені на опортуністичні інфекції від числа взятих під медичний нагляд. Базовий рівень показника – 30% </t>
  </si>
  <si>
    <t xml:space="preserve"> кількість ЛЖВ, які охоплені клініко-лабораторним обстеженням </t>
  </si>
  <si>
    <t>середня вартість клініко-лабораторного  обстеження 1 ЛЖВ при взятті під медичний нагляд</t>
  </si>
  <si>
    <t>динаміка охоплення клініко-лабораторним обстеженням ЛЖВ при взятті під медичний нагляд. Базовий рівень показника 80%</t>
  </si>
  <si>
    <t>3.3.3</t>
  </si>
  <si>
    <t>гематологічні та біохімічні дослідження</t>
  </si>
  <si>
    <t xml:space="preserve">середня вартість профілактики і лікування опортуністичних інфекцій на 1 ЛЖВ на рік, тис. грн. </t>
  </si>
  <si>
    <t>динаміка частки ЛЖВ, які охоплені профілактикою та лікуванням опортуністичних інфекцій за кошти бюджету міста Києва. Базовий рівень показника - 10%</t>
  </si>
  <si>
    <t>кількість лікарів-інфекціоністів закладів охорони здоров’я вторинного рівня надання медичної допомоги які пройшли навчання з питань діагностики та лікування ВІЛ-інфекції/СНІДу, осіб</t>
  </si>
  <si>
    <t>середня вартість навчання</t>
  </si>
  <si>
    <t>динаміка показника відсотка лікарів-інфекціоністів ЗОЗ вторинного рівня надання медичної допомоги, які мають відповідну підготовку з питань діагностики та лікування ВІЛ-інфекції/СНІДу. Базовий рівень – 3%</t>
  </si>
  <si>
    <t>чисельність ЛЖВ, яким призначено АРТ, осіб</t>
  </si>
  <si>
    <t>середня вартість річного курсу АРТ для одного ЛЖВ, тис. грн.</t>
  </si>
  <si>
    <t>динаміка частки людей, які знають свій позитивний ВІЛ-статус, і отримують лікування (відносно базового показника 60,7%)</t>
  </si>
  <si>
    <t>динаміка частки ЛЖВ з числа вперше виявлених, яким призначено АРТ лікарем-інфекціоністом за місцем проживання. Базовий рівень показника – 0%</t>
  </si>
  <si>
    <t>число ЛЖВ, які отримують АРТ за місцем проживання, осіб</t>
  </si>
  <si>
    <t xml:space="preserve"> динаміка частки ЛЖВ, які отримують препарати АРТ за місцем проживання. Базовий рівень показника – 40%</t>
  </si>
  <si>
    <t>кількість модернизованих КіЗів, одиниць</t>
  </si>
  <si>
    <t>середня вартість ремонтних робіт 1 КіЗ</t>
  </si>
  <si>
    <t>% відремонтованих КіЗ, від запланованого Базовий показник - 0</t>
  </si>
  <si>
    <t>середня вартість модернізації 1 робочого місця лікаря-інфекціоніста, тис. грн.</t>
  </si>
  <si>
    <t xml:space="preserve"> % модернізованих КіЗ, від запланованого Базовий показник - 0</t>
  </si>
  <si>
    <t>кількість аптечних закладів та чисельність ЛЖВ, які отримують у них АРВП (моніторинг запровадження)</t>
  </si>
  <si>
    <t>середня вартість послуг на 1 ЛЖВ на рік для отримання препаратів в аптеці</t>
  </si>
  <si>
    <t>динамика частки ЛЖВ, які отримують ліки через аптечну мережу, %. Базовий рівень - 0%</t>
  </si>
  <si>
    <t>кількість ЛЖВ, які отримують соціальний супровід</t>
  </si>
  <si>
    <t>річна вартість соціального супроводу 1 ЛЖВ,</t>
  </si>
  <si>
    <t>динаміка показника охоплення ЛЖВ, які перебувають під медичним спостереженням, соціальним супроводом відносно базового рівня – 44%</t>
  </si>
  <si>
    <t>3.4.1</t>
  </si>
  <si>
    <t>3.4.2</t>
  </si>
  <si>
    <t>3.4.3</t>
  </si>
  <si>
    <t>3.4.4</t>
  </si>
  <si>
    <t>3.4.5</t>
  </si>
  <si>
    <t>кількість ЛЖВ, які отримали профілактику туберкульозу</t>
  </si>
  <si>
    <t>кількість ЛЖВ, які отримали профілактику пневмоцистної пневмонії</t>
  </si>
  <si>
    <t>кількість ЛЖВ, які отримали профілактику криптококозу</t>
  </si>
  <si>
    <t>кількість ЛЖВ, які отримали профілактику атипових мікобактеріозів</t>
  </si>
  <si>
    <t>кількість ЛЖВ, які отримали лікування опортуністичних інфекцій</t>
  </si>
  <si>
    <t>5.1.1</t>
  </si>
  <si>
    <t>5.1.2</t>
  </si>
  <si>
    <t>5.1.4</t>
  </si>
  <si>
    <t>5.1.5</t>
  </si>
  <si>
    <t>5.1.3</t>
  </si>
  <si>
    <t>чисельність ЛЖВ, у яких визначено рівень вірусного навантаження, осіб (МБ)</t>
  </si>
  <si>
    <t>чисельність ЛЖВ, у яких визначено рівень вірусного навантаження, осіб (ДБ)</t>
  </si>
  <si>
    <t xml:space="preserve">чисельність ЛЖВ, у яких визначено рівень CD4, осіб </t>
  </si>
  <si>
    <t>чисельність ЛЖВ, яким проведено гематологічні дослідження, осіб</t>
  </si>
  <si>
    <t>чисельність ЛЖВ, яким проведено біохімічні дослідження крові, осіб</t>
  </si>
  <si>
    <t xml:space="preserve">чисельність ЛЖВ, які охоплені діагностикою опортуністичних інфекцій при прогресуючій ВІЛ-інфекції, осіб </t>
  </si>
  <si>
    <t>середня вартість клініко-лабораторного супроводу АРТ на рік 1 ЛЖВ, тис. грн.</t>
  </si>
  <si>
    <t>частка ЛЖВ, у яких досягнуто невизначуваного рівня вірусного навантаження (&lt; 40 РНК копій/мл) відносно базового рівня 85%</t>
  </si>
  <si>
    <t>кількість лікарів, які підвищили кваліфікацію з питань ВІЛ/СНІДу, та надають кваліфіковану допомогу ЛЖВ</t>
  </si>
  <si>
    <t>середні витрати на підвищення кваліфікації лікаря,</t>
  </si>
  <si>
    <t>динаміка частки лікарів, які пройшли стажування з числа тих, що надають допомогу ЛЖВ. Базовий рівень – 12%</t>
  </si>
  <si>
    <t xml:space="preserve"> кількість розроблених нормативних актів, проектів рішень </t>
  </si>
  <si>
    <t xml:space="preserve"> відсоток прийнятих до виконання нормативних актів або рішень від розроблених</t>
  </si>
  <si>
    <t>динаміка відсотка прийнятих до виконання нормативних актів або рішень порівняно з попереднім роком</t>
  </si>
  <si>
    <t>діагностика вірусних гепатитів В і С</t>
  </si>
  <si>
    <t>діагностика сифілісу</t>
  </si>
  <si>
    <t>3.3.4</t>
  </si>
  <si>
    <t>імунологічні дослідження на визначення СД4</t>
  </si>
  <si>
    <t>3.3.5</t>
  </si>
  <si>
    <t>забезпечення вакумними системами для забору крові (вакутайнери)</t>
  </si>
  <si>
    <t>4.1.1</t>
  </si>
  <si>
    <t>4.1.2</t>
  </si>
  <si>
    <t>число ЛЖВ, яким було призначено базові схеми АРТ за місцем проживання, осіб</t>
  </si>
  <si>
    <t>4.2.2</t>
  </si>
  <si>
    <t>4.1.3</t>
  </si>
  <si>
    <t>кількість ЛЖВ з числа нових випадків серед осіб груп підвищеного ризику щодо інфікування ВІЛ, які охоплені соціальним супроводом для досягнення прихильності до АРТ</t>
  </si>
  <si>
    <t>динаміка частки ЛЖВ, які утримуються на лікуванні впродовж 12 місяців від початку лікування. Базовий рівень – 85%</t>
  </si>
  <si>
    <t>Ефективності</t>
  </si>
  <si>
    <t>Забезпечено належного рівню якості досліджень з використанням швидких тестів</t>
  </si>
  <si>
    <t xml:space="preserve"> кількість осіб, які пройшли навчання з надання комплексних профілактичних послуг ГПР у щодо інфікування ВІЛ</t>
  </si>
  <si>
    <t>витрати на проведення навчання на рік</t>
  </si>
  <si>
    <t>збільшення частки соціальних працівників, які пройшли навчання відносно базового рівня 70%</t>
  </si>
  <si>
    <t>1.8.1</t>
  </si>
  <si>
    <t>1.8.2</t>
  </si>
  <si>
    <t>1.8.3</t>
  </si>
  <si>
    <t>1.1.1</t>
  </si>
  <si>
    <t>1.1.2</t>
  </si>
  <si>
    <t>1.1.3</t>
  </si>
  <si>
    <t>1.7.4</t>
  </si>
  <si>
    <t>1.7.1</t>
  </si>
  <si>
    <t>Проведення ремонту приміщень з метою розширення мережі кабінетів ЗПТ на базі закладів охорони здоровя у Подільському та Святошинському районах (2017), Дарницькому, Деснянському, Дніпровському та Шевченківському районах (2018р.)</t>
  </si>
  <si>
    <t>1.7.2</t>
  </si>
  <si>
    <t>1.7.3</t>
  </si>
  <si>
    <t>Реалізація ЗПТ на базі закладів охорони здоров, які надають первинну медико-санітарну допомогу</t>
  </si>
  <si>
    <t>Оснащення кабінетівс ЗПТ на базі закладів охорони здоровя ПМСД у Святошинському, Соломянському та Шевченківському, Подільському, Дарницькому, Деснянському,Дніпровському, Печерському районах (2018 рік)</t>
  </si>
  <si>
    <t>Якість</t>
  </si>
  <si>
    <t>2.3.1</t>
  </si>
  <si>
    <t>Тестування на ВІЛ-інфекцію із застосуванням двох швидких тестів та оптимізації аутріч маршрутів, маршрутів мобільних амбулаторій</t>
  </si>
  <si>
    <t>2.3.2</t>
  </si>
  <si>
    <t>Запезпечення участі медичних працівників у ПТВ на базі громадських центрів та мобільних амбклаторій неурядових організацій</t>
  </si>
  <si>
    <t>2.3.3</t>
  </si>
  <si>
    <t>Залучення до тестування на ВІЛ, зокрема ЧСЧ, через мережу інтернет</t>
  </si>
  <si>
    <t>2.5.1</t>
  </si>
  <si>
    <t>2.5.2</t>
  </si>
  <si>
    <t>ДБ</t>
  </si>
  <si>
    <t>МБ</t>
  </si>
  <si>
    <t>чисельність ЛЖВ, які отримують АРТ</t>
  </si>
  <si>
    <t>2.2</t>
  </si>
  <si>
    <t>кіл-ть осіб</t>
  </si>
  <si>
    <t xml:space="preserve">кіл-ть </t>
  </si>
  <si>
    <t>частково виконано</t>
  </si>
  <si>
    <t>виконано</t>
  </si>
  <si>
    <t>-</t>
  </si>
  <si>
    <t>Фінансування заходу Програмою не передбачене.</t>
  </si>
  <si>
    <t>не виконано</t>
  </si>
  <si>
    <t>3,3,1</t>
  </si>
  <si>
    <t>3,3,2</t>
  </si>
  <si>
    <t>Захід був виконаний у 2017-2018 роках</t>
  </si>
  <si>
    <t>Показник сформований на підставі звіту ВБО "Дроп ін Центр"</t>
  </si>
  <si>
    <t>витрати дещо знижені за рахунок проведення навчання на базі організації</t>
  </si>
  <si>
    <t>Показник виконаний</t>
  </si>
  <si>
    <t>показник дещо завищений із-за низької кількості обстежених протягом звітного періоду</t>
  </si>
  <si>
    <t>Показник річний</t>
  </si>
  <si>
    <t xml:space="preserve">Річний показник </t>
  </si>
  <si>
    <t>Річний показник невиконаний</t>
  </si>
  <si>
    <t>Основна причина невиконання показника, є відставання у темпах виявлення і взяття під медичне спостереження</t>
  </si>
  <si>
    <t>показник виконано у 2017-2020 рр</t>
  </si>
  <si>
    <t>Не потребує затрат коштів</t>
  </si>
  <si>
    <t>Не потребує додаткових витрат</t>
  </si>
  <si>
    <t>Показник не виконаний. Основна причина введення карантиних заходів</t>
  </si>
  <si>
    <t>Показник занижений, із-за недовиконання показника, виявлення та  охоплення медичним спостереженням</t>
  </si>
  <si>
    <t>Соціальний супровід ЛЖВ здійснюється, проте  розподіл коштів неможливо розділити з іншими заходами</t>
  </si>
  <si>
    <t>Річний показник</t>
  </si>
  <si>
    <t>Кошти включають Державний бюджет, глобальний фонд,  Solidarite SIDA, Path, MPact Global Action</t>
  </si>
  <si>
    <t>Кошти включають Державний бюджет, глобальний фонд</t>
  </si>
  <si>
    <t>Кошти ДБ та Глобального фонду</t>
  </si>
  <si>
    <t>Кошти інших джерел</t>
  </si>
  <si>
    <t>Кошти ДБ, Місцевого бюджету та інші кошти</t>
  </si>
  <si>
    <t>Кошти ДБ та інших джерел</t>
  </si>
  <si>
    <t>Із-за введення карантинних заходів навчання проводилось онлайн</t>
  </si>
  <si>
    <t>Лікування ОІ проводилось за кошти МБ із залишків минулого року та коштів інших джерел</t>
  </si>
  <si>
    <t>Клініко-лабораторне обстеження у повному обсязі проводять за кошти МБ попередніх років</t>
  </si>
  <si>
    <t>Кошти ДБ</t>
  </si>
  <si>
    <t>Кошти інших джерел.</t>
  </si>
  <si>
    <t>Кошти ДБ, Бюджета м. Києва та інших джерел</t>
  </si>
  <si>
    <t>Причина невиконання</t>
  </si>
  <si>
    <t>Показник виконаний.100 % осіб, звернулися та були взяті під медичне спостереження з приводу ВІЛ-інфекції</t>
  </si>
  <si>
    <t xml:space="preserve">Показник виконаний. Охоплено 100% навчанням медичних працівників, які потребували </t>
  </si>
  <si>
    <t xml:space="preserve">Показник виконаний.100% ЛЖВ з числа вперше виявлених,  призначено АРТ лікарем-інфекціоністом за місцем проживання. </t>
  </si>
  <si>
    <t>Кошти включають Державний бюджет, місцевий бюджет за програмою "Діти.Сімя.Столиця", Глобальний фонд, СCDC, Solidarite SIDA, Path, MPact Global Action</t>
  </si>
  <si>
    <t>90</t>
  </si>
  <si>
    <t>Показник невиконаний. Результати утримання на рівні спостерігаються на рівні  90%</t>
  </si>
  <si>
    <t>Показник впродовж звітного періоду не виконаний</t>
  </si>
  <si>
    <t>Основна причина недовиконання індикатора, є зменшення кількості обстежених на ВІЛ-інфекцію та виявлення ВІЛ-позитивних осіб, у звязку із введенням карантиних заходів COVID-19</t>
  </si>
  <si>
    <t>враховууючи залишки виробів мед.призначення (закупівля 2020 року) потреба закладу на 2021 рік для забезпечення виконання заходу ( бюджет м.Києва) складає 254,50 тис.грн.</t>
  </si>
  <si>
    <t>за 12 місяців  2021 року</t>
  </si>
  <si>
    <t>Річний показник невиконаний. Основна причина недовиконання, є довиявлення ВІЛ-інфікованих осіб</t>
  </si>
  <si>
    <t>80,0% ( 15 837 осіб від оціночної чисельності 19 837 людини) знають свій статус і знаходяться під медичним спостереженням</t>
  </si>
  <si>
    <t>Показник недовиконаний на 8,5%. Основна причина відставання  у темпах виявлення та взяття під  медичне спостереження.</t>
  </si>
  <si>
    <t>Показник виконаний. Перевищення планового показника на 5 %</t>
  </si>
  <si>
    <t>Заплановані бюджетні асигнування за 2017-2021рр. з урахуванням змін</t>
  </si>
  <si>
    <t>Всього  три  НУО мають досвід у реалізаціїї профілактичних програм для РКС</t>
  </si>
  <si>
    <t>У 2017 році не запроваджено у зв'язку із пізнім отриманням антиретровірусних препаратів,   також  закладена початково у плановий розрахунок  висока вартість препарату</t>
  </si>
  <si>
    <t>Епідемічна ситуація щодо COVID-19 у  України, зокрема в м.Києві з 2019 року (обумовлено обмеженням  місць проведення тестування)</t>
  </si>
  <si>
    <t xml:space="preserve">Відсутність належних умов для розширення доступу до ЗПТ у 2017 році (проблема щодо видачі препаратів ЗПТ через аптечну мережу) у 2017 році виконувався за рахунок міжнародної технічної підтримки  </t>
  </si>
  <si>
    <t>Зп рахунок зусиль громадського сектору за технічної підтримки міжнародних донорських організацій.</t>
  </si>
  <si>
    <t>Взначено на підставі звітів НУО</t>
  </si>
  <si>
    <t>Закупки за  рахунок бюджета м.Києва  проводились з урахуванням потреби  (кількість дітей що потребували суміш)</t>
  </si>
  <si>
    <t>Епідемічна ситуація щодо COVID-19 у  України, зокрема в м.Києві з 2019 року (омеженні можливості навчання )</t>
  </si>
  <si>
    <t xml:space="preserve">Фінансування перевищує плановий обсяг за рахунок поставок із Державного бюджету (Соціотерапія   та  централізовані поставки КНП "КМКЛ №5")  та інших коштів (Глобальний фонд) </t>
  </si>
  <si>
    <t>Фінансування перевищене від планового  за рахунок прямих поставок із Державного бюджету на витратні матеріали скринінгу та  донацій донорів (Hels Liks, AHF, Центр крові , ГФ,  благодійна допомога)</t>
  </si>
  <si>
    <t xml:space="preserve">За звітами НУО немає чіткого розділення витрат на окремі види товарів чи діяльность  </t>
  </si>
  <si>
    <t>Фінансування перевищує плановий обсяг за рахунок епідемічної ситуації щодо COVID-19 у  України, зокрема в м.Києві  (з 2019 року в НУО збільшили фінансування залучення до тестування через мережу інтернет )</t>
  </si>
  <si>
    <t xml:space="preserve">Оцінка якості була проведена у ІІІ кварталі 2017 року </t>
  </si>
  <si>
    <t>Навчання було здійснене за кошти інших джерел у рамках проекту Healthtink</t>
  </si>
  <si>
    <t>відсутьня потреба в закурівлі за кошти бюджету м.Києва, поставлялося за рахунок державного бюджету та іншиш коштів (НСЗУ та гуманітарна допомога)</t>
  </si>
  <si>
    <t xml:space="preserve"> Було  здійснене НУО  за кошти інших джерел в рамках проектів у 2017 році</t>
  </si>
  <si>
    <t>Епідемічна ситуація щодо COVID-19 у  України, зокрема в м.Києві з 2019 року (омеженні можливості супроводу )</t>
  </si>
  <si>
    <t>Наявні ресурси дозволили у повному обсязі забезпечити обстеження на опортуністичні інфекції нових пацієнтів</t>
  </si>
  <si>
    <t>Перевищення фінансування за рахунок  тест-систем та витратних матеріалів, отриманих з інших джерел</t>
  </si>
  <si>
    <t xml:space="preserve"> За рахунок надходження препаратів в якості гуманітарної допомоги, середня вартість річного курсу АРТ поступово знижувалась та за рахунок меньшою  очікуваної кількістю нових пацієнтів </t>
  </si>
  <si>
    <t xml:space="preserve">Не потребує затрат коштів. Укладено договір на 1 грн з КП "Фармація" у 2016 році. Реалізація заходу не вимагає виділення додаткових коштів.  </t>
  </si>
  <si>
    <t>Враховую портебу закладу  закупівля виробів медичного призначення для визначення рівня вірусного навантаження (ВН) за рахунок бюджету м.Києва з 2019 року відсутня. Поставлялося  за рахунок Державного бюджету та за рахунок інших коштів.</t>
  </si>
  <si>
    <t>Виконано НГО в рамках проектів з урахуванням зобов’язань в рамках реалізації стратегії Fast Track у місті за кошти міжнародних партнерів</t>
  </si>
  <si>
    <t>Відповідних навчальних зазходів не було також еідемічна ситуація щодо COVID-19 у  України</t>
  </si>
  <si>
    <t>за 2017-2021  роки</t>
  </si>
  <si>
    <t>Навчання медичних працівників здійснювалось у рамках проекту Hels Link а також еідемічна ситуація щодо COVID-19 у  України</t>
  </si>
  <si>
    <t>Показник виконаний.Частка осіб, які  були охоплені профілактичними програмами впродовж звітних періодів 2017-2021 року становить 92,4 %</t>
  </si>
  <si>
    <t>Ефективність збільшилась втричі.</t>
  </si>
  <si>
    <t>Частка осіб, які були охоплені профілактичними програми щорічно у середньому становвить 61,7 % від оціночної чисельності ЧСЧ. Основна причина недовиконання показника є зменшення НГО, які працюють у Києві. Запланований показник формувався із розрахінків охоплення 4 неурядових організацій, Впродовж трьох останіх років у м.Києві працюює дві організації</t>
  </si>
  <si>
    <t xml:space="preserve">Показник виконаний. У середньому, щорічно охоплювали профілактичними програмами 9 513 осіб. </t>
  </si>
  <si>
    <t xml:space="preserve">Показник виконаний. Впродовж звітних періодів у середньому було охоплено інформаційними матеріалами 90%  ключових груп уразливих до інфікування ВІЛ. </t>
  </si>
  <si>
    <t>Показник виконаний. За звітні періоди було впроваджено 16 маршрутів на досяжність важкодоступних груп. Завдяки цьому заходу було виявлено більше 700 ВІЛ-позитивних осіб</t>
  </si>
  <si>
    <t>У середгьому 727 осіб щорічно отримували препарати  за кошти ДБ</t>
  </si>
  <si>
    <t>У середньому 146 особи щорічно отримували препарати  за кошти МБ</t>
  </si>
  <si>
    <t>У середньому 623 особи щорічно отримували препарати  за кошти інших джерел</t>
  </si>
  <si>
    <t>за 2017-2021 рр.</t>
  </si>
  <si>
    <t>Індикатор розраховується згідно вимог наказу МОЗ України від 03.08.2012 №612 "Про затвердження форм первинної облікової документації та звітності з питань моніторингу заходів профілактики передачі ВІЛ від матері до дитини, інструкцій щодо їх заповнення". Визначається на підставі оцінки когорти дітей звітного (позаминулого) року - дітей, народжених від ВІЛ-інфікованих матерів у звітному періоді. Показник 2017р. - 1,0%; 2018 р. - 2,2%; 2019 р. - 1,0;  2020 р. ( метод (ПЦР)- 4,2 ; 2021 (метод ПЦР- 1,3%);</t>
  </si>
  <si>
    <t>Впродовж реалізації програми пройшли навчання з надання комплексних профілактичних послуг щодо інфікування ГПР 708 осіб. Показник виконанний</t>
  </si>
  <si>
    <t>Впродовж реалізації програми кількість людей, які були обстеженні на ВІЛ становить 867 937 осіб.</t>
  </si>
  <si>
    <t>У 14028 зразках крові, було виявлені антитіла до ВІЛ.</t>
  </si>
  <si>
    <t>Відсоток позитивних результатів становив 1,6 %</t>
  </si>
  <si>
    <t>Частка осіб, які живуть з ВІЛ і знають свій Віл-статус на кінець 2021 року становить 80,0%</t>
  </si>
  <si>
    <t>Вітсутня потреба проведення міського дня тестування на ВІЛ у ЗОЗ м.Києва, оскільки тестування на ВІЛ у ЗОЗ проводиться щоденнно.  За звітні періоди було здійснено 56 виїздів командою КМЦ СНІДу на вуличні акції, що дало змогу провести інформаційну кампанію з тестування на ВІЛ та обстежити швидкими тестами більше 5000 осіб</t>
  </si>
  <si>
    <t>Кількість осіб, які були обстеженні на ВІЛ 5651осіб</t>
  </si>
  <si>
    <t>За звітні періоди на базі НГО було діагностовано 6 294 ВІЛ-позитивні особи</t>
  </si>
  <si>
    <t xml:space="preserve">Результативність тестування груп підвищеного ризику у середньому зафіксована на рівні 2,1%. Проте впродовж років вона сутєво різнилася, так у 2017р.- 2,4; 2018р. - 1,5%; 2019р. - 1,7%; 2020р- 3,5%; 2021 р.- 1,5% </t>
  </si>
  <si>
    <t xml:space="preserve">За результатами проведеної роботи розбіжностей щодо якості роботи не виявлено   </t>
  </si>
  <si>
    <t>Щорічно проводились дослідження з зовнішньої оцінки якості з використання ШТ, так впродовж реалізації програми було проведено 15 заходів</t>
  </si>
  <si>
    <t xml:space="preserve">Впродовж реалізації програми, кількість осіб які пройшли навчання з послуг тестування на ВІЛ серед представників  ПМСД  становить 1048 осіб. Плановий показник становив 647 осіб. Велику кількість навчених працівників вдалось досягнути завдяки проекту HealthLink </t>
  </si>
  <si>
    <t xml:space="preserve"> 100 відсотків закладів ПМСД м.Києва здійснюють обстеження на ВІЛ швидкими тестами</t>
  </si>
  <si>
    <t>100 відсотків закладів вторинного та третинного рівнів здійснюють обстеження на ВІЛ швидкими тестами</t>
  </si>
  <si>
    <t>підтверджувальні аналізи за кошти МБ здійснювались тільки у 2017 році. Всі подальші роки, підтвердження здійснювалось за кошти ДБ</t>
  </si>
  <si>
    <t xml:space="preserve">Всіх, хто вперше отримав діагноз ВІЛ-інфекція було охоплено медичним спостереженням. </t>
  </si>
  <si>
    <t>Впродовж реалізації програми  під медичне спостереженян було взято за місцем проживання 2539 осію. Звертає на себе факт, що якщо людині встановили діагноз ВІЛ на КДЦ, вона за власним бажанням переводилась з КМЦ СНІДу, обгрунтовуючи це тим, що на базі закладу можна отрмати всі послуги за 1 прихід ( здача аналізу, результат аналізів, проходження вузьких спеціалістів, соціальний супровід, консультація психолога).</t>
  </si>
  <si>
    <t xml:space="preserve">Впродовж реалізації програми за направленнями НГО, кількість осіб, які звернулися для отримання медичної допомоги  становить 4867. Плановий показник становить 4100.Більший показник виконання враховує, осіб, які повторно звернулися для надання медичної допомоги </t>
  </si>
  <si>
    <t>Впродовж реалізації програми, 3041 особа була взята під медичний нагляд у день первинного звернення з приводу діагностованої ВІЛ-інфекції. Показник виконання становить 43,0%. Основна причина недовиконання показника це відсутність документів у пацієнта, і вчасне не звернення до медзакладу у разі отримання довідки з позитивним результатом у ЗОЗ</t>
  </si>
  <si>
    <t>Було охоплено всіх пацієнтів, які звернулися у медзаклад з документами на руках.</t>
  </si>
  <si>
    <t>за період реалізації програми , при взятті під медичний нагляд було обстежено на опортуністичні інфекції 3185 осіб. Плановий показник становить 2940 осіб. Перевиконання показника, за рахунок пацієнтів, яким було життєво необхідно провести зазначену діагностику, для вчасного призначення лікування АРТ.</t>
  </si>
  <si>
    <t xml:space="preserve">Охоплено 100 % від потребуючих клініко лабораторним моніторингом, або 7867 осіб, які були взяті під медичне спостереження </t>
  </si>
  <si>
    <t xml:space="preserve"> Вакумними системами забезпечено 100%</t>
  </si>
  <si>
    <t xml:space="preserve">Показник виконання пкревищений у тричі від планового показника. Профілактикою охоплено 100% які мали клінічні показання. </t>
  </si>
  <si>
    <t xml:space="preserve">Показник виконання перевищений у пятеро від планового показника. Профілактикою охоплено 100% які мали клінічні показання. </t>
  </si>
  <si>
    <t xml:space="preserve">У середньому щорічно за клінічними показнаннями отримували лікування опортуністичних інфекцій  2260 осіб. Показник перевиконаний у чотири рази. </t>
  </si>
  <si>
    <t>231 осіб  вторинного рівня надання медичної допомоги  пройшли навчання з питань діагностики та лікування ВІЛ-інфекції/СНІДу.</t>
  </si>
  <si>
    <t>У 2017 році було модернізовано 9 робочих місць лікарів - інфекціоністів у КІЗ</t>
  </si>
  <si>
    <t>Залучено всі заклади аптечної мережі КП Фармація у м. Києві до видачі АРТ препаратів</t>
  </si>
  <si>
    <t xml:space="preserve">Станом на кінець 2021 року,11,3% осіб, які виявили отримувати препарати у аптечній мережі. Охоплено 100% від потребуючих. </t>
  </si>
  <si>
    <t>81,5 % осіб, які знають свій ВІЛ-статус і знаходяться під медичним спостереженням отримали соціальний супровід. Охоплення 100% від потребуючих</t>
  </si>
  <si>
    <t>Загалом впродовж реалізації програми  14705 ЛЖВ отримали діагностику опортуністів при прогресуючій ВІЛ-інфекції, або щорічно у середньому 2941 особа була охоплена діагностикою ОІ.</t>
  </si>
  <si>
    <t>Станом на кінець 2021 року у 95% (12 331 осіб) вірусне навантаження не визначається)</t>
  </si>
  <si>
    <t xml:space="preserve"> Соціальним супроводом протягом 2017-2021 років було охоплено 6424 особи або щорічно у середньому 1285 осіб. </t>
  </si>
  <si>
    <t>Впродовж 2017-2021 років стажування з надання медичної допомоги з ВІЛ/СНІД за кордоном пройшли 3 особи.</t>
  </si>
  <si>
    <t>Впродовж звітних періодів було розроблено та впроваджено 84 нормативних документів</t>
  </si>
  <si>
    <t>Реалізація силами НУО (в рамках реалізації грантових угод міжнрародної технічної допомоги)</t>
  </si>
  <si>
    <t>Частка осіб, у середньому, які щорічно були охоплені профілактичними програми становить 84 % від оціночної чисельності РКС</t>
  </si>
  <si>
    <t>Відсоток осіб, з ключових груп ризику уразливих до інфікування ВІЛ, які були охоплені профілактичними програмами у звітних періодах становить 98,9 % або у середньому 59170 особи щорічно</t>
  </si>
  <si>
    <t>Показник виконаний. У м.Києві впродовж звітних періодів функціонує у середньому 5 мобільні амбулаторії. За цей період послугами МА скористалось 37 751 особа.</t>
  </si>
  <si>
    <t xml:space="preserve">Відсоток осіб, які отримують доконтактну профілактику від оціночної чисельності становить 3,5% </t>
  </si>
  <si>
    <t xml:space="preserve"> Показник виконаний. За звітні періоди, всіх партнерів у кого були виявленні антитіла до ВІЛ  взято під медичне спостереження у ЗОЗ м. Києва. </t>
  </si>
  <si>
    <t>Проведення ремонту приміщень з метою розширення мережі кабінетів ЗПт на базі ЗОЗ у Подільському  та Святошинсьому районах (2017), дарницькому , Деснянському, Дніпровському та Шевченківському районах (2018)</t>
  </si>
  <si>
    <t>кабінети ЗПТ запроваджено у 9 районах м. Києва (всі окрім Печерського). З них на базі ЦПМСД - 6 районів, один на базі  ТМО Фтизіатрія (Голосіївськимй район).Протягом 2019 року запрацювали сайти ЗПТ у Шевченківському, Оболонському, Дарницькому районах.</t>
  </si>
  <si>
    <t>Кількіст районів де було впроваджено ЗПТ на базі ЦПМСД - 9</t>
  </si>
  <si>
    <t xml:space="preserve"> Відсоток охоплення ЗПТ від кількості осіб, які знаходяться під диспансерним наглядом внаслідок вживання інєкційних наркотиків становить 46,18 </t>
  </si>
  <si>
    <t>показник виконаний</t>
  </si>
  <si>
    <t>Впродовж звітних періодів навчання пройшли  у межах проекту Healthtink 2018 медичних працівників</t>
  </si>
  <si>
    <t>За весь період впровадження програми у 3323 людей, ВІЛ діагностовано під час перебування на стаціанарному відділенні, це у середньому у 664 осіб щорічно. Проте, варто звернути увагу, що у близько 52% при виявленні ВІЛ на стаціонарному лікуванні, люди вже перебували під медичним наглядом і знали свій ВІЛ-статус.</t>
  </si>
  <si>
    <t>Показник виконаний частково. Показник  у повному обсязі неможливо  подати  із-за міграційних процесів у розрізі адміністативних районів міста Києва</t>
  </si>
  <si>
    <t>Показник виконаний. Охоплено 100% пацієнтів, які мали клінічні показання до обстеження на опортуністичні інфекції</t>
  </si>
  <si>
    <t xml:space="preserve">Протягом звітного періоду профілактику пневмоцистної пневмонії отрмували у середнтому 2351 особа щорічно. </t>
  </si>
  <si>
    <t>94,0% осіб лікування отримували за кошти місцевого бюджету</t>
  </si>
  <si>
    <t>У середньому щорічно отримували лікування АРТ - 11 111 осіб. Чисельність ЛЖВ, які отримують лікування станом на кінець 2021 становить 12 930осіб, з них 990 осіб знаходяться на лікуванні у ДУ «Інститут епідеміології та інфекційних хвороб ім. Л.В. Громашевського НАМН України). Основна причина недовиконання є відставання у темпах виявлення ВІЛ-інфікованих пацієнтів та велика міграція у розрізі країни</t>
  </si>
  <si>
    <t>Показник невиконаний.Частка, осіб які знають свій ВІЛ-статус і отримують лікування АРТ становить 80,0</t>
  </si>
  <si>
    <t>Кабінети відкриті на базі інших ЗОЗ, показник виконано у 2017-2020 роках</t>
  </si>
  <si>
    <t xml:space="preserve">На кінець 2021 року, всі пацієнти - 12 945 осіб, які отримують лікування АРТ, отримують соціальний супровід. Охоплення 100% від потребуючих. </t>
  </si>
  <si>
    <t>середній показник</t>
  </si>
  <si>
    <t>Впродовж 2017-2021 років планувалось охопити у середньому щорічно 26 000 осіб. Показник виконаний,  у середньому щорічно 35 533 осіб отримували послуги з профілактики ВІЛ</t>
  </si>
  <si>
    <t xml:space="preserve"> Показник виконаний.Плановий показник закладася із розрахунку чотирьох органійзацій, на сьогоднішній час працюють 2 організації.Звіти сформовані на підставі двох організацій: ГО "Альянс.Глобал" та БО "100% життя. Київський регіон". Охоплення показника становить на рівні 97 % . щорічно у середньому послугами охоплювали 19 095 осіб.</t>
  </si>
  <si>
    <t>Показник невиконаний. Протягом звітного періоду у 100% осіб, яким вперше встановлено діагноз ВІЛ-інфекція - 9375 осіб, було призначено лікування АРТ. Основна причина є недовиявлення ВІЛ-інфікованих пацієнтів</t>
  </si>
  <si>
    <t xml:space="preserve">Вірусне навантаження за кошти місцевого бюджету проводилось впродовж 2017 року, всі наступні роки впровадження програми аналіз вірусне навантаження проводилось за планові централізовані  поставки з ДБ. </t>
  </si>
  <si>
    <t>У середньому щорічно  13280 особам проводився аналіз на рівень визначення ВН. Показник відповідає нормативним докуменнтам МОЗ України. Охоплено 100% осіб від потребуючих</t>
  </si>
  <si>
    <t>У середньому щорічно 12081 особам робили аналіз на вірусне навантаження. Показник відповідає нормативним документам МОЗ України. Охоплено 100% осіб від потребуючих</t>
  </si>
  <si>
    <t>У середньому щорічно 19520 особам робили проводили гематологічне дослідження. Показник відповідає нормативним документам МОЗ України.Охоплено 100% осіб від потребуючих</t>
  </si>
  <si>
    <t>У середньому щорічно 20998 особам проводили біохімічний аналіз. Показник відповідає нормативним документам МОЗ України.Охоплено 100% осіб від потребуючих</t>
  </si>
  <si>
    <t xml:space="preserve">Всім пацієнтам із вперше встановленим діагнозом ВІЛ-інфекція, було призначено бахові схеми лікування АРТ. </t>
  </si>
  <si>
    <t>Показник виконаний.Всі пацієнти, які спостерігаються у ЗОЗ м.Києва, отримують медичне спостереження за місцем проживання, відповідно лікування АРТ також отримують  за місцем проживання</t>
  </si>
  <si>
    <t xml:space="preserve"> За весь період впровадження програми профілактику туберкульозу загалом отримали 7446 осіб , або щорічно отримували у середньому 1489 осіб. Охоплено 100% осіб, які живуть з ВІЛ та у кого були клінічні показання до профілактики туберкульозу</t>
  </si>
  <si>
    <t xml:space="preserve">100% охоплення осіб, яких взяли під медичне спостереження клініко-лабораторним моніторингом.  </t>
  </si>
  <si>
    <t>Впродовж 2017-2021 років було зареєстровано 7 722 нових випадків  ВІЛ. Всі у кого встановлено діагноз отримали медичний супровід у ЗОЗ м.Києва.Охоплення становить 100% від виявлених випадків у 2017 році</t>
  </si>
  <si>
    <t>За період реалізації програми лабораторне підтвердження ВІЛ було встановлено у 13 883 зразках крові. Охоплено 100% осіб, які потребували підтверджуючих аналізів</t>
  </si>
  <si>
    <t>Загалом впродовж реалізації програми 913 дітей отримали профілактику антиретровірусними препаратами. Охоплено 100% дітей від потребуючих</t>
  </si>
  <si>
    <t>За весь період реалізації програми 819 дітей, які були народженні від ВІЛ-позитивних матерів, були забезпечені молочними сумішами. Охоплено дитячим харчування  100 %  дітей які народились</t>
  </si>
  <si>
    <t>За весь період реалізації програми було обстежено 145 966 на Віл-інфекцію 145 966 осіб. Протягом звітних періодів, у середньому щорічно обстежували на ВІЛ 30 793 особи.ВІЛ було виявлено у 461 особи.  Тестуванням охоплено 100% всіх жінок, які спостерігались у жіночих консультаціях м.Києва</t>
  </si>
  <si>
    <t>Впродовж 2017-2021 року щорічно, у середньому  отримували замісну підтримувальну терапію 1 497 осіб. Охоплено 100% осіб, які виявили отрмувати препарати за програмою ЗПТ у м.києві</t>
  </si>
  <si>
    <t>За даними сероепідмоніторингу  у середньому щорічно виявляли 199 ВІЛ-інфікованих партнерів, всіх партнерів 100% було охоплено медичним наглядом.</t>
  </si>
  <si>
    <t>ДКП була впроваджена у 2018 році, як пілотний проект , яий налічував 100 осіб. З 2018 року щорічно у середньому доконтактну профілактику отримували 682 особи. Програмою ДКП було охоплено 100% осіб, від потребуючих</t>
  </si>
  <si>
    <t xml:space="preserve">Показник виконаний. Відсоток представників ключових груп ризику, які мали доступ щорічно до МА 77,3 % </t>
  </si>
  <si>
    <t>Кошти МБ</t>
  </si>
  <si>
    <t>4.2.1</t>
  </si>
  <si>
    <t xml:space="preserve">Заступник директора – начальник 
управління лікувально-профілактичної
допомоги </t>
  </si>
  <si>
    <t>Галина ЗБОРОМИРСЬКА</t>
  </si>
  <si>
    <t xml:space="preserve">Заступник директора – 
начальник управління економіки </t>
  </si>
  <si>
    <t>Дмитро КУЦОПАЛ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</si>
</sst>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0.0"/>
    <numFmt numFmtId="166" formatCode="0.000"/>
    <numFmt numFmtId="167" formatCode="0.0000"/>
    <numFmt numFmtId="168" formatCode="0.0"/>
    <numFmt numFmtId="169" formatCode="#,##0.00\ _₽;[Red]#,##0.00\ _₽"/>
    <numFmt numFmtId="170" formatCode="#,##0.00\ _₽"/>
    <numFmt numFmtId="171" formatCode="#,##0.00\ _₴"/>
    <numFmt numFmtId="172" formatCode="#,##0.00_₴"/>
  </numFmts>
  <fonts count="33" x14ac:knownFonts="1">
    <font>
      <sz val="11"/>
      <color theme="1"/>
      <name val="Calibri"/>
      <family val="2"/>
      <charset val="204"/>
      <scheme val="minor"/>
    </font>
    <font>
      <sz val="10"/>
      <name val="Times New Roman"/>
      <family val="1"/>
      <charset val="204"/>
    </font>
    <font>
      <b/>
      <sz val="10"/>
      <name val="Times New Roman"/>
      <family val="1"/>
      <charset val="204"/>
    </font>
    <font>
      <sz val="11"/>
      <name val="Calibri"/>
      <family val="2"/>
      <charset val="204"/>
    </font>
    <font>
      <sz val="11"/>
      <name val="Times New Roman"/>
      <family val="1"/>
      <charset val="204"/>
    </font>
    <font>
      <b/>
      <sz val="11"/>
      <name val="Times New Roman"/>
      <family val="1"/>
      <charset val="204"/>
    </font>
    <font>
      <b/>
      <sz val="12"/>
      <name val="Times New Roman"/>
      <family val="1"/>
      <charset val="204"/>
    </font>
    <font>
      <b/>
      <sz val="9"/>
      <name val="Times New Roman"/>
      <family val="1"/>
      <charset val="204"/>
    </font>
    <font>
      <sz val="10"/>
      <name val="Calibri"/>
      <family val="2"/>
      <charset val="204"/>
    </font>
    <font>
      <sz val="8"/>
      <name val="Times New Roman"/>
      <family val="1"/>
      <charset val="204"/>
    </font>
    <font>
      <b/>
      <sz val="8"/>
      <name val="Times New Roman"/>
      <family val="1"/>
      <charset val="204"/>
    </font>
    <font>
      <i/>
      <sz val="8"/>
      <name val="Times New Roman"/>
      <family val="1"/>
      <charset val="204"/>
    </font>
    <font>
      <b/>
      <i/>
      <sz val="8"/>
      <name val="Times New Roman"/>
      <family val="1"/>
      <charset val="204"/>
    </font>
    <font>
      <sz val="11"/>
      <color theme="1"/>
      <name val="Calibri"/>
      <family val="2"/>
      <charset val="204"/>
      <scheme val="minor"/>
    </font>
    <font>
      <sz val="14"/>
      <color theme="1"/>
      <name val="Calibri"/>
      <family val="2"/>
      <charset val="204"/>
      <scheme val="minor"/>
    </font>
    <font>
      <sz val="11"/>
      <color rgb="FF006100"/>
      <name val="Times New Roman"/>
      <family val="2"/>
      <charset val="204"/>
    </font>
    <font>
      <sz val="11"/>
      <color theme="1"/>
      <name val="Times New Roman"/>
      <family val="1"/>
      <charset val="204"/>
    </font>
    <font>
      <b/>
      <sz val="11"/>
      <color theme="1"/>
      <name val="Times New Roman"/>
      <family val="1"/>
      <charset val="204"/>
    </font>
    <font>
      <b/>
      <sz val="10"/>
      <name val="Cambria"/>
      <family val="1"/>
      <charset val="204"/>
      <scheme val="major"/>
    </font>
    <font>
      <b/>
      <sz val="9"/>
      <name val="Cambria"/>
      <family val="1"/>
      <charset val="204"/>
      <scheme val="major"/>
    </font>
    <font>
      <sz val="10"/>
      <name val="Cambria"/>
      <family val="1"/>
      <charset val="204"/>
      <scheme val="major"/>
    </font>
    <font>
      <sz val="9"/>
      <name val="Cambria"/>
      <family val="1"/>
      <charset val="204"/>
      <scheme val="major"/>
    </font>
    <font>
      <sz val="11"/>
      <name val="Calibri"/>
      <family val="2"/>
      <charset val="204"/>
      <scheme val="minor"/>
    </font>
    <font>
      <b/>
      <sz val="11"/>
      <color rgb="FFFF0000"/>
      <name val="Times New Roman"/>
      <family val="1"/>
      <charset val="204"/>
    </font>
    <font>
      <b/>
      <sz val="10"/>
      <color rgb="FFFF0000"/>
      <name val="Times New Roman"/>
      <family val="1"/>
      <charset val="204"/>
    </font>
    <font>
      <b/>
      <sz val="13"/>
      <color theme="1"/>
      <name val="Times New Roman"/>
      <family val="1"/>
      <charset val="204"/>
    </font>
    <font>
      <b/>
      <sz val="10"/>
      <color theme="1"/>
      <name val="Cambria"/>
      <family val="1"/>
      <charset val="204"/>
      <scheme val="major"/>
    </font>
    <font>
      <b/>
      <sz val="10"/>
      <color theme="1"/>
      <name val="Times New Roman"/>
      <family val="1"/>
      <charset val="204"/>
    </font>
    <font>
      <sz val="14"/>
      <name val="Times New Roman"/>
      <family val="1"/>
      <charset val="204"/>
    </font>
    <font>
      <sz val="14"/>
      <color rgb="FF000000"/>
      <name val="Times New Roman"/>
      <family val="1"/>
      <charset val="204"/>
    </font>
    <font>
      <sz val="16"/>
      <name val="Times New Roman"/>
      <family val="1"/>
      <charset val="204"/>
    </font>
    <font>
      <sz val="16"/>
      <color rgb="FF000000"/>
      <name val="Times New Roman"/>
      <family val="1"/>
      <charset val="204"/>
    </font>
    <font>
      <sz val="16"/>
      <color theme="1"/>
      <name val="Calibri"/>
      <family val="2"/>
      <charset val="204"/>
      <scheme val="minor"/>
    </font>
  </fonts>
  <fills count="7">
    <fill>
      <patternFill patternType="none"/>
    </fill>
    <fill>
      <patternFill patternType="gray125"/>
    </fill>
    <fill>
      <patternFill patternType="solid">
        <fgColor rgb="FFC6EFCE"/>
      </patternFill>
    </fill>
    <fill>
      <patternFill patternType="solid">
        <fgColor theme="9"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theme="0"/>
        <bgColor rgb="FF000000"/>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4">
    <xf numFmtId="0" fontId="0" fillId="0" borderId="0"/>
    <xf numFmtId="0" fontId="14" fillId="0" borderId="0"/>
    <xf numFmtId="164" fontId="13" fillId="0" borderId="0" applyFont="0" applyFill="0" applyBorder="0" applyAlignment="0" applyProtection="0"/>
    <xf numFmtId="0" fontId="15" fillId="2" borderId="0" applyNumberFormat="0" applyBorder="0" applyAlignment="0" applyProtection="0"/>
  </cellStyleXfs>
  <cellXfs count="314">
    <xf numFmtId="0" fontId="0" fillId="0" borderId="0" xfId="0"/>
    <xf numFmtId="0" fontId="3" fillId="0" borderId="0" xfId="0" applyFont="1" applyFill="1"/>
    <xf numFmtId="0" fontId="3" fillId="0" borderId="0" xfId="0" applyFont="1" applyFill="1" applyBorder="1"/>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0" fillId="0" borderId="0" xfId="0" applyBorder="1"/>
    <xf numFmtId="0" fontId="2" fillId="0" borderId="0" xfId="0" applyFont="1" applyFill="1" applyBorder="1" applyAlignment="1">
      <alignment horizontal="center" vertical="top" wrapText="1"/>
    </xf>
    <xf numFmtId="0" fontId="3" fillId="0" borderId="0" xfId="0" applyFont="1" applyFill="1" applyAlignment="1">
      <alignment horizontal="center"/>
    </xf>
    <xf numFmtId="0" fontId="17" fillId="0" borderId="2" xfId="0" applyFont="1" applyBorder="1" applyAlignment="1">
      <alignment horizontal="center" vertical="center" wrapText="1"/>
    </xf>
    <xf numFmtId="0" fontId="0" fillId="0" borderId="0" xfId="0" applyAlignment="1">
      <alignment vertical="top" wrapText="1"/>
    </xf>
    <xf numFmtId="0" fontId="6" fillId="0" borderId="3" xfId="0" applyFont="1" applyFill="1" applyBorder="1" applyAlignment="1">
      <alignment horizontal="center" vertical="center"/>
    </xf>
    <xf numFmtId="0" fontId="16" fillId="0" borderId="2" xfId="0" applyFont="1" applyBorder="1" applyAlignment="1">
      <alignment vertical="top" wrapText="1"/>
    </xf>
    <xf numFmtId="0" fontId="16" fillId="0" borderId="4" xfId="0" applyFont="1" applyBorder="1" applyAlignment="1">
      <alignment vertical="top" wrapText="1"/>
    </xf>
    <xf numFmtId="0" fontId="16" fillId="0" borderId="5" xfId="0" applyFont="1" applyBorder="1"/>
    <xf numFmtId="0" fontId="16" fillId="0" borderId="6" xfId="0" applyFont="1" applyBorder="1"/>
    <xf numFmtId="0" fontId="16" fillId="0" borderId="7" xfId="0" applyFont="1" applyBorder="1" applyAlignment="1">
      <alignment vertical="top" wrapText="1"/>
    </xf>
    <xf numFmtId="0" fontId="0" fillId="0" borderId="8" xfId="0" applyBorder="1"/>
    <xf numFmtId="0" fontId="0" fillId="0" borderId="9" xfId="0" applyBorder="1" applyAlignment="1">
      <alignment vertical="top" wrapText="1"/>
    </xf>
    <xf numFmtId="0" fontId="0" fillId="0" borderId="1" xfId="0" applyBorder="1"/>
    <xf numFmtId="0" fontId="0" fillId="0" borderId="10" xfId="0" applyBorder="1"/>
    <xf numFmtId="0" fontId="6" fillId="0" borderId="3" xfId="0" applyFont="1" applyFill="1" applyBorder="1" applyAlignment="1">
      <alignment horizontal="center" vertical="top" wrapText="1"/>
    </xf>
    <xf numFmtId="4" fontId="1" fillId="0" borderId="0" xfId="0" applyNumberFormat="1" applyFont="1" applyFill="1" applyAlignment="1">
      <alignment horizontal="center" vertical="center"/>
    </xf>
    <xf numFmtId="0" fontId="1" fillId="0" borderId="0" xfId="0" applyFont="1" applyFill="1"/>
    <xf numFmtId="0" fontId="1" fillId="0" borderId="0" xfId="0" applyFont="1" applyFill="1" applyAlignment="1">
      <alignment horizontal="center" vertical="center"/>
    </xf>
    <xf numFmtId="0" fontId="4" fillId="0" borderId="2" xfId="0" applyFont="1" applyFill="1" applyBorder="1" applyAlignment="1">
      <alignment horizontal="center"/>
    </xf>
    <xf numFmtId="0" fontId="4" fillId="0" borderId="0" xfId="0" applyFont="1" applyFill="1" applyBorder="1"/>
    <xf numFmtId="0" fontId="4" fillId="0" borderId="0" xfId="0" applyFont="1" applyFill="1" applyBorder="1" applyAlignment="1">
      <alignment horizontal="center"/>
    </xf>
    <xf numFmtId="0" fontId="4" fillId="0" borderId="0" xfId="0" applyFont="1" applyFill="1"/>
    <xf numFmtId="0" fontId="4" fillId="0" borderId="0" xfId="0" applyFont="1" applyFill="1" applyAlignment="1">
      <alignment horizontal="center"/>
    </xf>
    <xf numFmtId="0" fontId="5" fillId="0" borderId="0" xfId="0" applyFont="1" applyFill="1" applyBorder="1" applyAlignment="1">
      <alignment horizontal="center" vertical="center"/>
    </xf>
    <xf numFmtId="4" fontId="4" fillId="0" borderId="0"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xf>
    <xf numFmtId="0" fontId="4" fillId="0" borderId="3" xfId="0" applyFont="1" applyFill="1" applyBorder="1" applyAlignment="1">
      <alignment horizontal="center" vertical="top" wrapText="1"/>
    </xf>
    <xf numFmtId="4" fontId="4" fillId="0" borderId="3" xfId="0" applyNumberFormat="1" applyFont="1" applyFill="1" applyBorder="1" applyAlignment="1">
      <alignment horizontal="center" vertical="top"/>
    </xf>
    <xf numFmtId="4" fontId="4" fillId="0" borderId="5" xfId="0" applyNumberFormat="1" applyFont="1" applyFill="1" applyBorder="1" applyAlignment="1">
      <alignment horizontal="center" vertical="top"/>
    </xf>
    <xf numFmtId="0" fontId="4" fillId="0" borderId="5" xfId="0" applyFont="1" applyFill="1" applyBorder="1" applyAlignment="1">
      <alignment horizontal="center" vertical="top"/>
    </xf>
    <xf numFmtId="0" fontId="4" fillId="0" borderId="3" xfId="0" applyFont="1" applyFill="1" applyBorder="1" applyAlignment="1">
      <alignment horizontal="center" vertical="top"/>
    </xf>
    <xf numFmtId="4" fontId="4" fillId="0" borderId="11" xfId="0" applyNumberFormat="1" applyFont="1" applyFill="1" applyBorder="1" applyAlignment="1">
      <alignment horizontal="center" vertical="top"/>
    </xf>
    <xf numFmtId="4" fontId="4" fillId="0" borderId="0" xfId="0" applyNumberFormat="1" applyFont="1" applyFill="1" applyBorder="1" applyAlignment="1">
      <alignment horizontal="center" vertical="top"/>
    </xf>
    <xf numFmtId="0" fontId="4" fillId="0" borderId="0" xfId="0" applyFont="1" applyFill="1" applyBorder="1" applyAlignment="1">
      <alignment horizontal="center" vertical="top"/>
    </xf>
    <xf numFmtId="0" fontId="4" fillId="0" borderId="11" xfId="0" applyFont="1" applyFill="1" applyBorder="1" applyAlignment="1">
      <alignment horizontal="center" vertical="top"/>
    </xf>
    <xf numFmtId="4" fontId="4" fillId="0" borderId="12" xfId="0" applyNumberFormat="1" applyFont="1" applyFill="1" applyBorder="1" applyAlignment="1">
      <alignment horizontal="center" vertical="top"/>
    </xf>
    <xf numFmtId="4" fontId="4" fillId="0" borderId="1" xfId="0" applyNumberFormat="1" applyFont="1" applyFill="1" applyBorder="1" applyAlignment="1">
      <alignment horizontal="center" vertical="top"/>
    </xf>
    <xf numFmtId="0" fontId="4" fillId="0" borderId="1" xfId="0" applyFont="1" applyFill="1" applyBorder="1" applyAlignment="1">
      <alignment horizontal="center" vertical="top"/>
    </xf>
    <xf numFmtId="0" fontId="4" fillId="0" borderId="12" xfId="0" applyFont="1" applyFill="1" applyBorder="1" applyAlignment="1">
      <alignment horizontal="center" vertical="top"/>
    </xf>
    <xf numFmtId="4" fontId="5" fillId="0" borderId="2" xfId="0" applyNumberFormat="1" applyFont="1" applyFill="1" applyBorder="1" applyAlignment="1">
      <alignment horizontal="center" vertical="center"/>
    </xf>
    <xf numFmtId="4" fontId="4" fillId="0" borderId="0" xfId="0" applyNumberFormat="1" applyFont="1" applyFill="1" applyBorder="1" applyAlignment="1">
      <alignment horizontal="center" vertical="center" wrapText="1"/>
    </xf>
    <xf numFmtId="4" fontId="4" fillId="0" borderId="0" xfId="0" applyNumberFormat="1" applyFont="1" applyFill="1" applyAlignment="1">
      <alignment horizontal="center" vertical="center"/>
    </xf>
    <xf numFmtId="166" fontId="5" fillId="0" borderId="2" xfId="0" applyNumberFormat="1" applyFont="1" applyFill="1" applyBorder="1" applyAlignment="1">
      <alignment horizontal="center" vertical="center" wrapText="1"/>
    </xf>
    <xf numFmtId="166" fontId="5" fillId="0" borderId="11" xfId="0" applyNumberFormat="1" applyFont="1" applyFill="1" applyBorder="1" applyAlignment="1">
      <alignment horizontal="center" vertical="center" wrapText="1"/>
    </xf>
    <xf numFmtId="49" fontId="18" fillId="0" borderId="2" xfId="0" applyNumberFormat="1" applyFont="1" applyFill="1" applyBorder="1" applyAlignment="1" applyProtection="1">
      <alignment horizontal="center" vertical="top" wrapText="1"/>
    </xf>
    <xf numFmtId="0" fontId="18" fillId="0" borderId="2" xfId="0" applyFont="1" applyFill="1" applyBorder="1" applyAlignment="1" applyProtection="1">
      <alignment vertical="top" wrapText="1"/>
    </xf>
    <xf numFmtId="169" fontId="19" fillId="0" borderId="13" xfId="0" applyNumberFormat="1" applyFont="1" applyFill="1" applyBorder="1" applyAlignment="1" applyProtection="1">
      <alignment horizontal="center" vertical="center" wrapText="1"/>
    </xf>
    <xf numFmtId="169" fontId="18" fillId="3" borderId="14" xfId="0" applyNumberFormat="1" applyFont="1" applyFill="1" applyBorder="1" applyAlignment="1" applyProtection="1">
      <alignment horizontal="center" vertical="center"/>
    </xf>
    <xf numFmtId="169" fontId="18" fillId="0" borderId="15" xfId="0" applyNumberFormat="1" applyFont="1" applyFill="1" applyBorder="1" applyAlignment="1" applyProtection="1">
      <alignment horizontal="center" vertical="center"/>
    </xf>
    <xf numFmtId="169" fontId="18" fillId="0" borderId="2" xfId="0" applyNumberFormat="1" applyFont="1" applyFill="1" applyBorder="1" applyAlignment="1" applyProtection="1">
      <alignment horizontal="center" vertical="center"/>
    </xf>
    <xf numFmtId="169" fontId="18" fillId="0" borderId="16" xfId="0" applyNumberFormat="1" applyFont="1" applyFill="1" applyBorder="1" applyAlignment="1" applyProtection="1">
      <alignment horizontal="center" vertical="center"/>
    </xf>
    <xf numFmtId="169" fontId="18" fillId="3" borderId="14" xfId="2" applyNumberFormat="1" applyFont="1" applyFill="1" applyBorder="1" applyAlignment="1" applyProtection="1">
      <alignment horizontal="center" vertical="center"/>
    </xf>
    <xf numFmtId="169" fontId="18" fillId="0" borderId="14" xfId="2" applyNumberFormat="1" applyFont="1" applyFill="1" applyBorder="1" applyAlignment="1" applyProtection="1">
      <alignment horizontal="center" vertical="center"/>
    </xf>
    <xf numFmtId="49" fontId="20" fillId="0" borderId="2" xfId="0" applyNumberFormat="1" applyFont="1" applyFill="1" applyBorder="1" applyAlignment="1" applyProtection="1">
      <alignment horizontal="center" vertical="top" wrapText="1"/>
    </xf>
    <xf numFmtId="0" fontId="20" fillId="0" borderId="2" xfId="0" applyFont="1" applyFill="1" applyBorder="1" applyAlignment="1" applyProtection="1">
      <alignment horizontal="left" vertical="top" wrapText="1"/>
    </xf>
    <xf numFmtId="169" fontId="21" fillId="0" borderId="4" xfId="0" applyNumberFormat="1" applyFont="1" applyFill="1" applyBorder="1" applyAlignment="1" applyProtection="1">
      <alignment horizontal="center" vertical="center" wrapText="1"/>
    </xf>
    <xf numFmtId="169" fontId="20" fillId="3" borderId="14" xfId="0" applyNumberFormat="1" applyFont="1" applyFill="1" applyBorder="1" applyAlignment="1" applyProtection="1">
      <alignment horizontal="center" vertical="center"/>
    </xf>
    <xf numFmtId="169" fontId="20" fillId="0" borderId="15" xfId="0" applyNumberFormat="1" applyFont="1" applyFill="1" applyBorder="1" applyAlignment="1" applyProtection="1">
      <alignment horizontal="center" vertical="center"/>
    </xf>
    <xf numFmtId="169" fontId="20" fillId="0" borderId="2" xfId="0" applyNumberFormat="1" applyFont="1" applyFill="1" applyBorder="1" applyAlignment="1" applyProtection="1">
      <alignment horizontal="center" vertical="center"/>
    </xf>
    <xf numFmtId="169" fontId="20" fillId="0" borderId="16" xfId="0" applyNumberFormat="1" applyFont="1" applyFill="1" applyBorder="1" applyAlignment="1" applyProtection="1">
      <alignment horizontal="center" vertical="center"/>
    </xf>
    <xf numFmtId="169" fontId="20" fillId="3" borderId="14" xfId="2" applyNumberFormat="1" applyFont="1" applyFill="1" applyBorder="1" applyAlignment="1" applyProtection="1">
      <alignment horizontal="center" vertical="center"/>
    </xf>
    <xf numFmtId="169" fontId="20" fillId="0" borderId="15" xfId="2" applyNumberFormat="1" applyFont="1" applyFill="1" applyBorder="1" applyAlignment="1" applyProtection="1">
      <alignment horizontal="center" vertical="center"/>
    </xf>
    <xf numFmtId="169" fontId="20" fillId="0" borderId="2" xfId="2" applyNumberFormat="1" applyFont="1" applyFill="1" applyBorder="1" applyAlignment="1" applyProtection="1">
      <alignment horizontal="center" vertical="center"/>
    </xf>
    <xf numFmtId="169" fontId="20" fillId="0" borderId="16" xfId="2" applyNumberFormat="1" applyFont="1" applyFill="1" applyBorder="1" applyAlignment="1" applyProtection="1">
      <alignment horizontal="center" vertical="center"/>
    </xf>
    <xf numFmtId="0" fontId="20" fillId="0" borderId="2" xfId="0" applyFont="1" applyFill="1" applyBorder="1" applyAlignment="1" applyProtection="1">
      <alignment vertical="top" wrapText="1"/>
    </xf>
    <xf numFmtId="0" fontId="18" fillId="0" borderId="13" xfId="0" applyFont="1" applyFill="1" applyBorder="1" applyAlignment="1" applyProtection="1">
      <alignment horizontal="left" vertical="top" wrapText="1"/>
    </xf>
    <xf numFmtId="169" fontId="19" fillId="0" borderId="4" xfId="0" applyNumberFormat="1" applyFont="1" applyFill="1" applyBorder="1" applyAlignment="1" applyProtection="1">
      <alignment horizontal="center" vertical="center" wrapText="1"/>
    </xf>
    <xf numFmtId="169" fontId="18" fillId="0" borderId="15" xfId="2" applyNumberFormat="1" applyFont="1" applyFill="1" applyBorder="1" applyAlignment="1" applyProtection="1">
      <alignment horizontal="center" vertical="center"/>
    </xf>
    <xf numFmtId="169" fontId="18" fillId="0" borderId="2" xfId="2" applyNumberFormat="1" applyFont="1" applyFill="1" applyBorder="1" applyAlignment="1" applyProtection="1">
      <alignment horizontal="center" vertical="center"/>
    </xf>
    <xf numFmtId="169" fontId="18" fillId="0" borderId="16" xfId="2" applyNumberFormat="1" applyFont="1" applyFill="1" applyBorder="1" applyAlignment="1" applyProtection="1">
      <alignment horizontal="center" vertical="center"/>
    </xf>
    <xf numFmtId="0" fontId="18" fillId="0" borderId="4" xfId="0" applyFont="1" applyFill="1" applyBorder="1" applyAlignment="1" applyProtection="1">
      <alignment horizontal="left" vertical="top" wrapText="1"/>
    </xf>
    <xf numFmtId="0" fontId="20" fillId="0" borderId="13" xfId="0" applyFont="1" applyFill="1" applyBorder="1" applyAlignment="1" applyProtection="1">
      <alignment horizontal="left" vertical="top" wrapText="1"/>
    </xf>
    <xf numFmtId="0" fontId="18" fillId="0" borderId="2" xfId="0" applyFont="1" applyFill="1" applyBorder="1" applyAlignment="1" applyProtection="1">
      <alignment horizontal="left" vertical="top" wrapText="1"/>
    </xf>
    <xf numFmtId="0" fontId="18" fillId="0" borderId="13" xfId="0" applyFont="1" applyFill="1" applyBorder="1" applyAlignment="1" applyProtection="1">
      <alignment vertical="top" wrapText="1"/>
    </xf>
    <xf numFmtId="0" fontId="20" fillId="0" borderId="13" xfId="0" applyFont="1" applyFill="1" applyBorder="1" applyAlignment="1" applyProtection="1">
      <alignment vertical="top" wrapText="1"/>
    </xf>
    <xf numFmtId="49" fontId="18" fillId="0" borderId="3" xfId="0" applyNumberFormat="1" applyFont="1" applyFill="1" applyBorder="1" applyAlignment="1" applyProtection="1">
      <alignment horizontal="center" vertical="top" wrapText="1"/>
    </xf>
    <xf numFmtId="0" fontId="18" fillId="0" borderId="3" xfId="0" applyFont="1" applyFill="1" applyBorder="1" applyAlignment="1" applyProtection="1">
      <alignment vertical="top" wrapText="1"/>
    </xf>
    <xf numFmtId="169" fontId="21" fillId="0" borderId="13" xfId="0" applyNumberFormat="1" applyFont="1" applyFill="1" applyBorder="1" applyAlignment="1" applyProtection="1">
      <alignment horizontal="center" vertical="center" wrapText="1"/>
    </xf>
    <xf numFmtId="49" fontId="18" fillId="0" borderId="12" xfId="0" applyNumberFormat="1" applyFont="1" applyFill="1" applyBorder="1" applyAlignment="1" applyProtection="1">
      <alignment horizontal="center" vertical="top" wrapText="1"/>
    </xf>
    <xf numFmtId="0" fontId="18" fillId="0" borderId="12" xfId="0" applyFont="1" applyFill="1" applyBorder="1" applyAlignment="1" applyProtection="1">
      <alignment vertical="top" wrapText="1"/>
    </xf>
    <xf numFmtId="169" fontId="19" fillId="0" borderId="9" xfId="0" applyNumberFormat="1" applyFont="1" applyFill="1" applyBorder="1" applyAlignment="1" applyProtection="1">
      <alignment horizontal="center" vertical="center" wrapText="1"/>
    </xf>
    <xf numFmtId="0" fontId="20" fillId="0" borderId="2" xfId="0" applyFont="1" applyFill="1" applyBorder="1" applyAlignment="1" applyProtection="1">
      <alignment horizontal="left" wrapText="1"/>
    </xf>
    <xf numFmtId="1" fontId="1" fillId="0" borderId="2" xfId="0" applyNumberFormat="1" applyFont="1" applyFill="1" applyBorder="1" applyAlignment="1">
      <alignment horizontal="center" vertical="center" wrapText="1"/>
    </xf>
    <xf numFmtId="0" fontId="1" fillId="0" borderId="0" xfId="0" applyFont="1" applyFill="1" applyBorder="1" applyAlignment="1">
      <alignment wrapText="1"/>
    </xf>
    <xf numFmtId="0" fontId="1" fillId="0" borderId="0" xfId="0" applyFont="1" applyFill="1" applyAlignment="1">
      <alignment wrapText="1"/>
    </xf>
    <xf numFmtId="0" fontId="8" fillId="0" borderId="0" xfId="0" applyFont="1" applyFill="1" applyAlignment="1">
      <alignment wrapText="1"/>
    </xf>
    <xf numFmtId="169" fontId="19" fillId="0" borderId="2" xfId="0" applyNumberFormat="1" applyFont="1" applyFill="1" applyBorder="1" applyAlignment="1" applyProtection="1">
      <alignment horizontal="center" vertical="top" wrapText="1"/>
    </xf>
    <xf numFmtId="169" fontId="21" fillId="0" borderId="2" xfId="0" applyNumberFormat="1" applyFont="1" applyFill="1" applyBorder="1" applyAlignment="1" applyProtection="1">
      <alignment horizontal="center" vertical="top" wrapText="1"/>
    </xf>
    <xf numFmtId="169" fontId="19" fillId="0" borderId="4" xfId="0" applyNumberFormat="1" applyFont="1" applyFill="1" applyBorder="1" applyAlignment="1" applyProtection="1">
      <alignment horizontal="center" vertical="top" wrapText="1"/>
    </xf>
    <xf numFmtId="169" fontId="21" fillId="0" borderId="3" xfId="0" applyNumberFormat="1" applyFont="1" applyFill="1" applyBorder="1" applyAlignment="1" applyProtection="1">
      <alignment horizontal="center" vertical="top" wrapText="1"/>
    </xf>
    <xf numFmtId="169" fontId="21" fillId="0" borderId="4" xfId="0" applyNumberFormat="1" applyFont="1" applyFill="1" applyBorder="1" applyAlignment="1" applyProtection="1">
      <alignment horizontal="center" vertical="top" wrapText="1"/>
    </xf>
    <xf numFmtId="169" fontId="19" fillId="0" borderId="3" xfId="0" applyNumberFormat="1" applyFont="1" applyFill="1" applyBorder="1" applyAlignment="1" applyProtection="1">
      <alignment horizontal="center" vertical="top" wrapText="1"/>
    </xf>
    <xf numFmtId="169" fontId="19" fillId="0" borderId="12" xfId="0" applyNumberFormat="1" applyFont="1" applyFill="1" applyBorder="1" applyAlignment="1" applyProtection="1">
      <alignment horizontal="center" vertical="top" wrapText="1"/>
    </xf>
    <xf numFmtId="0" fontId="0" fillId="0" borderId="0" xfId="0" applyFill="1"/>
    <xf numFmtId="0" fontId="0" fillId="0" borderId="0" xfId="0" applyFill="1" applyBorder="1"/>
    <xf numFmtId="169" fontId="18" fillId="0" borderId="14" xfId="0" applyNumberFormat="1" applyFont="1" applyFill="1" applyBorder="1" applyAlignment="1" applyProtection="1">
      <alignment horizontal="center" vertical="center"/>
    </xf>
    <xf numFmtId="0" fontId="22" fillId="0" borderId="0" xfId="0" applyFont="1" applyFill="1"/>
    <xf numFmtId="169" fontId="18" fillId="3" borderId="15" xfId="0" applyNumberFormat="1" applyFont="1" applyFill="1" applyBorder="1" applyAlignment="1" applyProtection="1">
      <alignment horizontal="center" vertical="center"/>
    </xf>
    <xf numFmtId="0" fontId="0" fillId="0" borderId="0" xfId="0" applyBorder="1" applyAlignment="1">
      <alignment horizontal="center" vertical="center"/>
    </xf>
    <xf numFmtId="168" fontId="0" fillId="0" borderId="0" xfId="0" applyNumberFormat="1" applyBorder="1" applyAlignment="1">
      <alignment horizontal="center" vertical="center"/>
    </xf>
    <xf numFmtId="4" fontId="5" fillId="0" borderId="2" xfId="0" applyNumberFormat="1" applyFont="1" applyFill="1" applyBorder="1" applyAlignment="1">
      <alignment horizontal="center" vertical="top"/>
    </xf>
    <xf numFmtId="4" fontId="5" fillId="0" borderId="15" xfId="0" applyNumberFormat="1" applyFont="1" applyFill="1" applyBorder="1" applyAlignment="1">
      <alignment horizontal="center" vertical="top"/>
    </xf>
    <xf numFmtId="4" fontId="23" fillId="0" borderId="2" xfId="0" applyNumberFormat="1" applyFont="1" applyFill="1" applyBorder="1" applyAlignment="1">
      <alignment horizontal="center" vertical="top"/>
    </xf>
    <xf numFmtId="0" fontId="2" fillId="0" borderId="2" xfId="0" applyFont="1" applyFill="1" applyBorder="1" applyAlignment="1">
      <alignment horizontal="center" vertical="center" wrapText="1"/>
    </xf>
    <xf numFmtId="0" fontId="1" fillId="0" borderId="0" xfId="0" applyFont="1" applyFill="1" applyBorder="1" applyAlignment="1">
      <alignment horizontal="center" vertical="center"/>
    </xf>
    <xf numFmtId="1" fontId="1" fillId="0" borderId="2" xfId="0" applyNumberFormat="1" applyFont="1" applyFill="1" applyBorder="1" applyAlignment="1">
      <alignment horizontal="center" vertical="center"/>
    </xf>
    <xf numFmtId="0" fontId="24"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 xfId="0" applyFont="1" applyFill="1" applyBorder="1" applyAlignment="1">
      <alignment horizontal="center" vertical="center"/>
    </xf>
    <xf numFmtId="4" fontId="4" fillId="0" borderId="0" xfId="0" applyNumberFormat="1" applyFont="1" applyFill="1" applyAlignment="1">
      <alignment horizontal="center"/>
    </xf>
    <xf numFmtId="4" fontId="4" fillId="0" borderId="0" xfId="0" applyNumberFormat="1" applyFont="1" applyFill="1"/>
    <xf numFmtId="0" fontId="5" fillId="0" borderId="11" xfId="0" applyNumberFormat="1" applyFont="1" applyFill="1" applyBorder="1" applyAlignment="1">
      <alignment horizontal="center" vertical="top"/>
    </xf>
    <xf numFmtId="0" fontId="5" fillId="0" borderId="12" xfId="0" applyNumberFormat="1" applyFont="1" applyFill="1" applyBorder="1" applyAlignment="1">
      <alignment horizontal="center" vertical="top"/>
    </xf>
    <xf numFmtId="0" fontId="5" fillId="0" borderId="11" xfId="0" applyFont="1" applyFill="1" applyBorder="1" applyAlignment="1">
      <alignment horizontal="center" vertical="top" wrapText="1"/>
    </xf>
    <xf numFmtId="0" fontId="2" fillId="3"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2" xfId="0" applyFont="1" applyFill="1" applyBorder="1" applyAlignment="1">
      <alignment horizontal="center" vertical="top" wrapText="1"/>
    </xf>
    <xf numFmtId="0" fontId="2" fillId="0" borderId="0" xfId="0" applyFont="1" applyFill="1" applyBorder="1" applyAlignment="1">
      <alignment horizontal="center" vertical="center"/>
    </xf>
    <xf numFmtId="1" fontId="2" fillId="0" borderId="2"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wrapText="1"/>
    </xf>
    <xf numFmtId="0" fontId="25" fillId="0" borderId="0" xfId="0" applyFont="1"/>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69" fontId="2" fillId="0"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xf>
    <xf numFmtId="0" fontId="16" fillId="5" borderId="2" xfId="0" applyFont="1" applyFill="1" applyBorder="1" applyAlignment="1">
      <alignment horizontal="left" vertical="center" wrapText="1"/>
    </xf>
    <xf numFmtId="0" fontId="16" fillId="5" borderId="2" xfId="0" applyFont="1" applyFill="1" applyBorder="1" applyAlignment="1">
      <alignment horizontal="center" vertical="center" wrapText="1"/>
    </xf>
    <xf numFmtId="164" fontId="5"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169" fontId="26" fillId="0" borderId="14" xfId="2" applyNumberFormat="1" applyFont="1" applyFill="1" applyBorder="1" applyAlignment="1" applyProtection="1">
      <alignment horizontal="center" vertical="center"/>
    </xf>
    <xf numFmtId="0" fontId="9" fillId="0" borderId="0" xfId="0" applyFont="1" applyFill="1"/>
    <xf numFmtId="0" fontId="9" fillId="5" borderId="2" xfId="0" applyFont="1" applyFill="1" applyBorder="1" applyAlignment="1">
      <alignment horizontal="left" vertical="center" wrapText="1"/>
    </xf>
    <xf numFmtId="168" fontId="9" fillId="5" borderId="2" xfId="0" applyNumberFormat="1" applyFont="1" applyFill="1" applyBorder="1" applyAlignment="1">
      <alignment horizontal="center" vertical="center" wrapText="1"/>
    </xf>
    <xf numFmtId="168" fontId="16" fillId="5" borderId="2" xfId="0" applyNumberFormat="1" applyFont="1" applyFill="1" applyBorder="1" applyAlignment="1">
      <alignment horizontal="center" vertical="center"/>
    </xf>
    <xf numFmtId="0" fontId="9" fillId="5" borderId="0" xfId="0" applyFont="1" applyFill="1"/>
    <xf numFmtId="0" fontId="10" fillId="5" borderId="3" xfId="0" applyFont="1" applyFill="1" applyBorder="1" applyAlignment="1">
      <alignment horizontal="left" vertical="center" wrapText="1"/>
    </xf>
    <xf numFmtId="170" fontId="10" fillId="5"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2" fontId="10" fillId="5" borderId="2" xfId="0" applyNumberFormat="1" applyFont="1" applyFill="1" applyBorder="1" applyAlignment="1">
      <alignment horizontal="center" vertical="center" wrapText="1"/>
    </xf>
    <xf numFmtId="170" fontId="10" fillId="5" borderId="2" xfId="0" applyNumberFormat="1" applyFont="1" applyFill="1" applyBorder="1" applyAlignment="1">
      <alignment horizontal="center" vertical="center"/>
    </xf>
    <xf numFmtId="0" fontId="9" fillId="5" borderId="2" xfId="0" applyNumberFormat="1" applyFont="1" applyFill="1" applyBorder="1" applyAlignment="1">
      <alignment horizontal="center" vertical="center"/>
    </xf>
    <xf numFmtId="170" fontId="9" fillId="5" borderId="2" xfId="0" applyNumberFormat="1" applyFont="1" applyFill="1" applyBorder="1" applyAlignment="1">
      <alignment horizontal="center" vertical="center"/>
    </xf>
    <xf numFmtId="170" fontId="9" fillId="5" borderId="2" xfId="0" applyNumberFormat="1" applyFont="1" applyFill="1" applyBorder="1" applyAlignment="1">
      <alignment horizontal="center" vertical="center" wrapText="1"/>
    </xf>
    <xf numFmtId="1" fontId="9" fillId="5" borderId="2" xfId="0" applyNumberFormat="1" applyFont="1" applyFill="1" applyBorder="1" applyAlignment="1">
      <alignment horizontal="center" vertical="center" wrapText="1"/>
    </xf>
    <xf numFmtId="1" fontId="9" fillId="5" borderId="2" xfId="0" applyNumberFormat="1" applyFont="1" applyFill="1" applyBorder="1" applyAlignment="1">
      <alignment horizontal="center" vertical="center"/>
    </xf>
    <xf numFmtId="0" fontId="9" fillId="5" borderId="1" xfId="0" applyFont="1" applyFill="1" applyBorder="1"/>
    <xf numFmtId="0" fontId="9" fillId="5" borderId="10" xfId="0" applyFont="1" applyFill="1" applyBorder="1"/>
    <xf numFmtId="168" fontId="10" fillId="5" borderId="0" xfId="0" applyNumberFormat="1" applyFont="1" applyFill="1" applyAlignment="1">
      <alignment horizontal="center" vertical="center"/>
    </xf>
    <xf numFmtId="168" fontId="9" fillId="5" borderId="0" xfId="0" applyNumberFormat="1" applyFont="1" applyFill="1" applyAlignment="1">
      <alignment horizontal="center" vertical="center"/>
    </xf>
    <xf numFmtId="168" fontId="10" fillId="5" borderId="0"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168" fontId="24" fillId="0" borderId="2" xfId="0" applyNumberFormat="1"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5"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 fillId="5" borderId="2" xfId="0" applyFont="1" applyFill="1" applyBorder="1" applyAlignment="1">
      <alignment horizontal="center" vertical="center" wrapText="1"/>
    </xf>
    <xf numFmtId="169" fontId="20" fillId="0" borderId="13" xfId="2" applyNumberFormat="1" applyFont="1" applyFill="1" applyBorder="1" applyAlignment="1" applyProtection="1">
      <alignment horizontal="center" vertical="center"/>
    </xf>
    <xf numFmtId="169" fontId="18" fillId="0" borderId="13" xfId="2" applyNumberFormat="1" applyFont="1" applyFill="1" applyBorder="1" applyAlignment="1" applyProtection="1">
      <alignment horizontal="center" vertical="center"/>
    </xf>
    <xf numFmtId="3" fontId="9" fillId="5" borderId="2" xfId="0" applyNumberFormat="1" applyFont="1" applyFill="1" applyBorder="1" applyAlignment="1">
      <alignment horizontal="center" vertical="center" wrapText="1"/>
    </xf>
    <xf numFmtId="0" fontId="9" fillId="5"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xf>
    <xf numFmtId="168" fontId="9" fillId="5" borderId="2" xfId="0" applyNumberFormat="1" applyFont="1" applyFill="1" applyBorder="1" applyAlignment="1">
      <alignment horizontal="center" vertical="center"/>
    </xf>
    <xf numFmtId="0" fontId="9" fillId="5" borderId="2" xfId="0" applyFont="1" applyFill="1" applyBorder="1" applyAlignment="1">
      <alignment vertical="top" wrapText="1"/>
    </xf>
    <xf numFmtId="167" fontId="9" fillId="5" borderId="2" xfId="0" applyNumberFormat="1" applyFont="1" applyFill="1" applyBorder="1" applyAlignment="1">
      <alignment horizontal="center" vertical="center" wrapText="1"/>
    </xf>
    <xf numFmtId="0" fontId="9" fillId="5" borderId="2" xfId="0" applyFont="1" applyFill="1" applyBorder="1"/>
    <xf numFmtId="172" fontId="9" fillId="5" borderId="2" xfId="0" applyNumberFormat="1" applyFont="1" applyFill="1" applyBorder="1" applyAlignment="1">
      <alignment horizontal="center" vertical="center"/>
    </xf>
    <xf numFmtId="4" fontId="9" fillId="5" borderId="2"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xf>
    <xf numFmtId="0" fontId="9" fillId="5" borderId="2" xfId="0" applyFont="1" applyFill="1" applyBorder="1" applyAlignment="1">
      <alignment vertical="center" wrapText="1"/>
    </xf>
    <xf numFmtId="4" fontId="9" fillId="5" borderId="2" xfId="0" applyNumberFormat="1" applyFont="1" applyFill="1" applyBorder="1" applyAlignment="1">
      <alignment horizontal="center" vertical="center"/>
    </xf>
    <xf numFmtId="165" fontId="9" fillId="5" borderId="2" xfId="0" applyNumberFormat="1" applyFont="1" applyFill="1" applyBorder="1" applyAlignment="1">
      <alignment horizontal="center" vertical="center"/>
    </xf>
    <xf numFmtId="166" fontId="9" fillId="5" borderId="2" xfId="0" applyNumberFormat="1" applyFont="1" applyFill="1" applyBorder="1" applyAlignment="1">
      <alignment horizontal="center" vertical="center"/>
    </xf>
    <xf numFmtId="1" fontId="9" fillId="5" borderId="2" xfId="0" applyNumberFormat="1" applyFont="1" applyFill="1" applyBorder="1" applyAlignment="1">
      <alignment horizontal="left" vertical="center" wrapText="1"/>
    </xf>
    <xf numFmtId="4" fontId="10" fillId="5" borderId="2" xfId="0" applyNumberFormat="1" applyFont="1" applyFill="1" applyBorder="1" applyAlignment="1">
      <alignment horizontal="center" vertical="center"/>
    </xf>
    <xf numFmtId="49" fontId="9" fillId="5" borderId="2" xfId="0" applyNumberFormat="1" applyFont="1" applyFill="1" applyBorder="1" applyAlignment="1">
      <alignment horizontal="center" vertical="center"/>
    </xf>
    <xf numFmtId="0" fontId="10" fillId="5" borderId="1" xfId="0" applyFont="1" applyFill="1" applyBorder="1" applyAlignment="1">
      <alignment horizontal="center" vertical="center"/>
    </xf>
    <xf numFmtId="165" fontId="9" fillId="5" borderId="2" xfId="0" applyNumberFormat="1" applyFont="1" applyFill="1" applyBorder="1" applyAlignment="1">
      <alignment horizontal="center" vertical="center" wrapText="1"/>
    </xf>
    <xf numFmtId="171" fontId="9" fillId="5" borderId="2" xfId="0" applyNumberFormat="1" applyFont="1" applyFill="1" applyBorder="1" applyAlignment="1">
      <alignment horizontal="center" vertical="center"/>
    </xf>
    <xf numFmtId="0" fontId="9" fillId="5" borderId="0" xfId="0" applyNumberFormat="1" applyFont="1" applyFill="1"/>
    <xf numFmtId="0" fontId="10" fillId="5" borderId="0" xfId="0" applyFont="1" applyFill="1" applyAlignment="1">
      <alignment vertical="center"/>
    </xf>
    <xf numFmtId="0" fontId="10" fillId="5" borderId="0" xfId="0" applyFont="1" applyFill="1" applyBorder="1" applyAlignment="1"/>
    <xf numFmtId="0" fontId="9" fillId="5" borderId="1" xfId="0" applyFont="1" applyFill="1" applyBorder="1" applyAlignment="1">
      <alignment horizontal="center" vertical="center"/>
    </xf>
    <xf numFmtId="0" fontId="9" fillId="5" borderId="0" xfId="0" applyNumberFormat="1" applyFont="1" applyFill="1" applyAlignment="1">
      <alignment horizontal="center" vertical="top"/>
    </xf>
    <xf numFmtId="0" fontId="9" fillId="5" borderId="2" xfId="0" applyNumberFormat="1" applyFont="1" applyFill="1" applyBorder="1" applyAlignment="1">
      <alignment horizontal="center" vertical="top"/>
    </xf>
    <xf numFmtId="49" fontId="9" fillId="5" borderId="2" xfId="0" applyNumberFormat="1" applyFont="1" applyFill="1" applyBorder="1"/>
    <xf numFmtId="0" fontId="9" fillId="5" borderId="2" xfId="0" applyFont="1" applyFill="1" applyBorder="1" applyAlignment="1">
      <alignment horizontal="left" vertical="top" wrapText="1"/>
    </xf>
    <xf numFmtId="0" fontId="9" fillId="5" borderId="2" xfId="0" applyNumberFormat="1" applyFont="1" applyFill="1" applyBorder="1"/>
    <xf numFmtId="3" fontId="9" fillId="5" borderId="0" xfId="0" applyNumberFormat="1" applyFont="1" applyFill="1"/>
    <xf numFmtId="0" fontId="9" fillId="5" borderId="2" xfId="0" applyNumberFormat="1" applyFont="1" applyFill="1" applyBorder="1" applyAlignment="1">
      <alignment vertical="top"/>
    </xf>
    <xf numFmtId="0" fontId="10" fillId="5" borderId="2" xfId="0" applyFont="1" applyFill="1" applyBorder="1" applyAlignment="1">
      <alignment vertical="center" wrapText="1"/>
    </xf>
    <xf numFmtId="0" fontId="12" fillId="5" borderId="2" xfId="0" applyNumberFormat="1" applyFont="1" applyFill="1" applyBorder="1" applyAlignment="1">
      <alignment vertical="top"/>
    </xf>
    <xf numFmtId="14" fontId="9" fillId="5" borderId="2" xfId="0" applyNumberFormat="1" applyFont="1" applyFill="1" applyBorder="1" applyAlignment="1">
      <alignment horizontal="left" vertical="center" wrapText="1"/>
    </xf>
    <xf numFmtId="0" fontId="9" fillId="5" borderId="2" xfId="0" applyFont="1" applyFill="1" applyBorder="1" applyAlignment="1">
      <alignment wrapText="1"/>
    </xf>
    <xf numFmtId="49" fontId="9" fillId="5" borderId="2" xfId="0" applyNumberFormat="1" applyFont="1" applyFill="1" applyBorder="1" applyAlignment="1">
      <alignment horizontal="center" vertical="top"/>
    </xf>
    <xf numFmtId="0" fontId="9" fillId="5" borderId="2" xfId="0" applyFont="1" applyFill="1" applyBorder="1" applyAlignment="1">
      <alignment horizontal="center"/>
    </xf>
    <xf numFmtId="0" fontId="12" fillId="5" borderId="2" xfId="0" applyNumberFormat="1" applyFont="1" applyFill="1" applyBorder="1" applyAlignment="1">
      <alignment horizontal="center" vertical="top"/>
    </xf>
    <xf numFmtId="0" fontId="9" fillId="5" borderId="2" xfId="0" applyFont="1" applyFill="1" applyBorder="1" applyAlignment="1">
      <alignment horizontal="center" wrapText="1"/>
    </xf>
    <xf numFmtId="0" fontId="11" fillId="5" borderId="2" xfId="0" applyFont="1" applyFill="1" applyBorder="1" applyAlignment="1">
      <alignment vertical="center" wrapText="1"/>
    </xf>
    <xf numFmtId="0" fontId="9" fillId="5" borderId="2" xfId="0" applyNumberFormat="1" applyFont="1" applyFill="1" applyBorder="1" applyAlignment="1">
      <alignment horizontal="center" vertical="top" wrapText="1"/>
    </xf>
    <xf numFmtId="14" fontId="9" fillId="5" borderId="2" xfId="0" applyNumberFormat="1" applyFont="1" applyFill="1" applyBorder="1" applyAlignment="1">
      <alignment horizontal="center" vertical="top"/>
    </xf>
    <xf numFmtId="0" fontId="9" fillId="5" borderId="2" xfId="0" applyNumberFormat="1" applyFont="1" applyFill="1" applyBorder="1" applyAlignment="1">
      <alignment horizontal="left"/>
    </xf>
    <xf numFmtId="0" fontId="9" fillId="5" borderId="2" xfId="0" applyNumberFormat="1" applyFont="1" applyFill="1" applyBorder="1" applyAlignment="1"/>
    <xf numFmtId="0" fontId="12" fillId="5" borderId="2" xfId="0" applyFont="1" applyFill="1" applyBorder="1" applyAlignment="1">
      <alignment vertical="top" wrapText="1"/>
    </xf>
    <xf numFmtId="0" fontId="9" fillId="5" borderId="9" xfId="0" applyFont="1" applyFill="1" applyBorder="1" applyAlignment="1">
      <alignment vertical="top" wrapText="1"/>
    </xf>
    <xf numFmtId="0" fontId="9" fillId="5" borderId="1" xfId="0" applyFont="1" applyFill="1" applyBorder="1" applyAlignment="1">
      <alignment horizontal="center"/>
    </xf>
    <xf numFmtId="0" fontId="10" fillId="5" borderId="1" xfId="0" applyFont="1" applyFill="1" applyBorder="1" applyAlignment="1">
      <alignment horizontal="center"/>
    </xf>
    <xf numFmtId="0" fontId="9" fillId="5" borderId="0" xfId="0" applyFont="1" applyFill="1" applyAlignment="1">
      <alignment horizontal="center"/>
    </xf>
    <xf numFmtId="0" fontId="10" fillId="5" borderId="0" xfId="0" applyFont="1" applyFill="1" applyAlignment="1">
      <alignment horizontal="center"/>
    </xf>
    <xf numFmtId="0" fontId="2" fillId="0" borderId="2" xfId="0" applyFont="1" applyFill="1" applyBorder="1" applyAlignment="1">
      <alignment horizontal="center" vertical="center" wrapText="1"/>
    </xf>
    <xf numFmtId="0" fontId="20" fillId="0" borderId="16" xfId="2" applyNumberFormat="1" applyFont="1" applyFill="1" applyBorder="1" applyAlignment="1" applyProtection="1">
      <alignment horizontal="center" vertical="center"/>
    </xf>
    <xf numFmtId="170" fontId="18" fillId="3" borderId="14" xfId="2" applyNumberFormat="1" applyFont="1" applyFill="1" applyBorder="1" applyAlignment="1" applyProtection="1">
      <alignment horizontal="center" vertical="center"/>
    </xf>
    <xf numFmtId="170" fontId="18" fillId="0" borderId="14" xfId="2" applyNumberFormat="1" applyFont="1" applyFill="1" applyBorder="1" applyAlignment="1" applyProtection="1">
      <alignment horizontal="center" vertical="center"/>
    </xf>
    <xf numFmtId="4" fontId="5" fillId="5" borderId="2" xfId="0" applyNumberFormat="1" applyFont="1" applyFill="1" applyBorder="1" applyAlignment="1">
      <alignment horizontal="center" vertical="top"/>
    </xf>
    <xf numFmtId="169" fontId="18" fillId="3" borderId="19" xfId="2" applyNumberFormat="1" applyFont="1" applyFill="1" applyBorder="1" applyAlignment="1" applyProtection="1">
      <alignment horizontal="center" vertical="center"/>
    </xf>
    <xf numFmtId="169" fontId="20" fillId="0" borderId="3" xfId="2" applyNumberFormat="1" applyFont="1" applyFill="1" applyBorder="1" applyAlignment="1" applyProtection="1">
      <alignment horizontal="center" vertical="center"/>
    </xf>
    <xf numFmtId="169" fontId="20" fillId="0" borderId="11" xfId="2" applyNumberFormat="1" applyFont="1" applyFill="1" applyBorder="1" applyAlignment="1" applyProtection="1">
      <alignment horizontal="center" vertical="center"/>
    </xf>
    <xf numFmtId="169" fontId="20" fillId="0" borderId="12" xfId="2" applyNumberFormat="1" applyFont="1" applyFill="1" applyBorder="1" applyAlignment="1" applyProtection="1">
      <alignment horizontal="center" vertical="center"/>
    </xf>
    <xf numFmtId="169" fontId="18" fillId="0" borderId="20" xfId="2" applyNumberFormat="1" applyFont="1" applyFill="1" applyBorder="1" applyAlignment="1" applyProtection="1">
      <alignment horizontal="center" vertical="center"/>
    </xf>
    <xf numFmtId="0" fontId="2" fillId="0" borderId="2" xfId="0" applyFont="1" applyFill="1" applyBorder="1" applyAlignment="1">
      <alignment horizontal="center" vertical="center" wrapText="1"/>
    </xf>
    <xf numFmtId="170" fontId="20" fillId="0" borderId="16" xfId="2" applyNumberFormat="1" applyFont="1" applyFill="1" applyBorder="1" applyAlignment="1" applyProtection="1">
      <alignment horizontal="center" vertical="center"/>
    </xf>
    <xf numFmtId="0" fontId="10" fillId="5" borderId="2" xfId="0" applyFont="1" applyFill="1" applyBorder="1" applyAlignment="1">
      <alignment horizontal="left" vertical="center" wrapText="1"/>
    </xf>
    <xf numFmtId="0" fontId="9" fillId="5" borderId="2" xfId="0" applyFont="1" applyFill="1" applyBorder="1" applyAlignment="1">
      <alignment horizontal="left" wrapText="1"/>
    </xf>
    <xf numFmtId="0" fontId="10" fillId="5" borderId="2" xfId="0" applyFont="1" applyFill="1" applyBorder="1" applyAlignment="1">
      <alignment horizontal="center" vertical="center"/>
    </xf>
    <xf numFmtId="0" fontId="9" fillId="5" borderId="2" xfId="0" applyFont="1" applyFill="1" applyBorder="1" applyAlignment="1">
      <alignment horizontal="center" vertical="center"/>
    </xf>
    <xf numFmtId="2" fontId="9" fillId="5" borderId="2" xfId="0" applyNumberFormat="1" applyFont="1" applyFill="1" applyBorder="1" applyAlignment="1">
      <alignment horizontal="center" vertical="center" wrapText="1"/>
    </xf>
    <xf numFmtId="0" fontId="10" fillId="5" borderId="2" xfId="0" applyFont="1" applyFill="1" applyBorder="1" applyAlignment="1">
      <alignment horizontal="center" vertical="center" wrapText="1"/>
    </xf>
    <xf numFmtId="0" fontId="9" fillId="6" borderId="2" xfId="1" applyFont="1" applyFill="1" applyBorder="1" applyAlignment="1">
      <alignment horizontal="left" vertical="top" wrapText="1"/>
    </xf>
    <xf numFmtId="49" fontId="9" fillId="5" borderId="2" xfId="0" applyNumberFormat="1" applyFont="1" applyFill="1" applyBorder="1" applyAlignment="1">
      <alignment vertical="center"/>
    </xf>
    <xf numFmtId="0" fontId="9" fillId="5" borderId="0" xfId="0" applyFont="1" applyFill="1" applyAlignment="1">
      <alignment vertical="center"/>
    </xf>
    <xf numFmtId="4" fontId="10" fillId="5" borderId="2" xfId="0" applyNumberFormat="1" applyFont="1" applyFill="1" applyBorder="1" applyAlignment="1">
      <alignment horizontal="center" vertical="center" wrapText="1"/>
    </xf>
    <xf numFmtId="49" fontId="9" fillId="5" borderId="2" xfId="0" applyNumberFormat="1" applyFont="1" applyFill="1" applyBorder="1" applyAlignment="1">
      <alignment horizontal="left"/>
    </xf>
    <xf numFmtId="0" fontId="28" fillId="0" borderId="0" xfId="0" applyFont="1" applyAlignment="1">
      <alignment horizontal="center"/>
    </xf>
    <xf numFmtId="4" fontId="28" fillId="0" borderId="0" xfId="0" applyNumberFormat="1" applyFont="1" applyAlignment="1">
      <alignment horizontal="center" vertical="center"/>
    </xf>
    <xf numFmtId="0" fontId="29" fillId="0" borderId="0" xfId="0" applyFont="1" applyAlignment="1">
      <alignment horizontal="right" vertical="center"/>
    </xf>
    <xf numFmtId="0" fontId="28" fillId="0" borderId="0" xfId="0" applyFont="1"/>
    <xf numFmtId="0" fontId="28" fillId="0" borderId="0" xfId="0" applyFont="1" applyAlignment="1">
      <alignment horizontal="right"/>
    </xf>
    <xf numFmtId="0" fontId="14" fillId="0" borderId="0" xfId="0" applyFont="1"/>
    <xf numFmtId="0" fontId="0" fillId="0" borderId="0" xfId="0" applyAlignment="1">
      <alignment vertical="center"/>
    </xf>
    <xf numFmtId="0" fontId="30" fillId="0" borderId="0" xfId="0" applyFont="1" applyAlignment="1">
      <alignment horizontal="center"/>
    </xf>
    <xf numFmtId="4" fontId="30" fillId="0" borderId="0" xfId="0" applyNumberFormat="1" applyFont="1" applyAlignment="1">
      <alignment horizontal="center" vertical="center"/>
    </xf>
    <xf numFmtId="0" fontId="31" fillId="0" borderId="0" xfId="0" applyFont="1" applyAlignment="1">
      <alignment horizontal="right" vertical="center"/>
    </xf>
    <xf numFmtId="0" fontId="30" fillId="0" borderId="0" xfId="0" applyFont="1" applyFill="1"/>
    <xf numFmtId="0" fontId="30" fillId="0" borderId="0" xfId="0" applyFont="1"/>
    <xf numFmtId="0" fontId="30" fillId="0" borderId="0" xfId="0" applyFont="1" applyAlignment="1">
      <alignment horizontal="right"/>
    </xf>
    <xf numFmtId="0" fontId="32" fillId="0" borderId="0" xfId="0" applyFont="1"/>
    <xf numFmtId="0" fontId="32" fillId="0" borderId="0" xfId="0" applyFont="1" applyAlignment="1">
      <alignment vertical="center"/>
    </xf>
    <xf numFmtId="0" fontId="6" fillId="0" borderId="0" xfId="0" applyFont="1" applyFill="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alignment horizontal="left"/>
    </xf>
    <xf numFmtId="0" fontId="5" fillId="0" borderId="0" xfId="0" applyFont="1" applyFill="1" applyBorder="1" applyAlignment="1">
      <alignment horizontal="left"/>
    </xf>
    <xf numFmtId="0" fontId="4" fillId="0" borderId="2" xfId="0" applyFont="1" applyFill="1" applyBorder="1" applyAlignment="1">
      <alignment horizontal="left"/>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49" fontId="4" fillId="0" borderId="7"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4" fillId="0" borderId="9"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0" fontId="30" fillId="0" borderId="0" xfId="0" applyFont="1" applyAlignment="1">
      <alignment horizontal="left" wrapText="1"/>
    </xf>
    <xf numFmtId="0" fontId="5" fillId="0" borderId="2" xfId="0" applyFont="1" applyFill="1" applyBorder="1" applyAlignment="1">
      <alignment horizontal="left" vertical="top" wrapText="1"/>
    </xf>
    <xf numFmtId="166" fontId="5" fillId="0" borderId="2" xfId="0" applyNumberFormat="1" applyFont="1" applyFill="1" applyBorder="1" applyAlignment="1">
      <alignment horizontal="center" vertical="center"/>
    </xf>
    <xf numFmtId="166" fontId="23" fillId="4" borderId="2" xfId="0" applyNumberFormat="1" applyFont="1" applyFill="1" applyBorder="1" applyAlignment="1">
      <alignment horizontal="center" vertical="center" wrapText="1"/>
    </xf>
    <xf numFmtId="166" fontId="5" fillId="0" borderId="13" xfId="0" applyNumberFormat="1" applyFont="1" applyFill="1" applyBorder="1" applyAlignment="1">
      <alignment horizontal="center" vertical="center" wrapText="1"/>
    </xf>
    <xf numFmtId="166" fontId="5" fillId="0" borderId="17" xfId="0" applyNumberFormat="1" applyFont="1" applyFill="1" applyBorder="1" applyAlignment="1">
      <alignment horizontal="center" vertical="center" wrapText="1"/>
    </xf>
    <xf numFmtId="166" fontId="5" fillId="0" borderId="15" xfId="0" applyNumberFormat="1" applyFont="1" applyFill="1" applyBorder="1" applyAlignment="1">
      <alignment horizontal="center" vertical="center" wrapText="1"/>
    </xf>
    <xf numFmtId="0" fontId="10" fillId="5" borderId="2" xfId="0" applyFont="1" applyFill="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9" fillId="5" borderId="2" xfId="0" applyFont="1" applyFill="1" applyBorder="1" applyAlignment="1">
      <alignment horizontal="left" wrapText="1"/>
    </xf>
    <xf numFmtId="0" fontId="10" fillId="5" borderId="2" xfId="0" applyFont="1" applyFill="1" applyBorder="1" applyAlignment="1">
      <alignment horizontal="center" vertical="center"/>
    </xf>
    <xf numFmtId="0" fontId="9" fillId="5" borderId="2" xfId="0" applyFont="1" applyFill="1" applyBorder="1" applyAlignment="1">
      <alignment horizontal="center" vertical="center"/>
    </xf>
    <xf numFmtId="2" fontId="9" fillId="5" borderId="2" xfId="0" applyNumberFormat="1"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12" fillId="5" borderId="2" xfId="0" applyFont="1" applyFill="1" applyBorder="1" applyAlignment="1">
      <alignment horizontal="left" vertical="top" wrapText="1"/>
    </xf>
    <xf numFmtId="0" fontId="28" fillId="0" borderId="0" xfId="0" applyFont="1" applyAlignment="1">
      <alignment horizontal="left" wrapText="1"/>
    </xf>
    <xf numFmtId="0" fontId="10" fillId="5" borderId="0" xfId="0" applyFont="1" applyFill="1" applyAlignment="1">
      <alignment horizontal="center" vertical="center"/>
    </xf>
    <xf numFmtId="0" fontId="10" fillId="5" borderId="0" xfId="0" applyFont="1" applyFill="1" applyBorder="1" applyAlignment="1">
      <alignment horizontal="center" vertical="center"/>
    </xf>
    <xf numFmtId="0" fontId="10" fillId="5" borderId="0" xfId="0" applyFont="1" applyFill="1" applyBorder="1" applyAlignment="1">
      <alignment horizontal="center"/>
    </xf>
    <xf numFmtId="0" fontId="10" fillId="5" borderId="3"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7" fillId="0" borderId="0" xfId="0" applyFont="1" applyAlignment="1">
      <alignment horizontal="center"/>
    </xf>
    <xf numFmtId="0" fontId="17" fillId="0" borderId="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 xfId="0" applyFont="1" applyBorder="1" applyAlignment="1">
      <alignment horizontal="center" vertical="center" wrapText="1"/>
    </xf>
    <xf numFmtId="4" fontId="5" fillId="0" borderId="2" xfId="0" applyNumberFormat="1" applyFont="1" applyFill="1" applyBorder="1" applyAlignment="1">
      <alignment horizontal="center" vertical="top" wrapText="1"/>
    </xf>
  </cellXfs>
  <cellStyles count="4">
    <cellStyle name="Обычный" xfId="0" builtinId="0"/>
    <cellStyle name="Обычный 2" xfId="1" xr:uid="{00000000-0005-0000-0000-000001000000}"/>
    <cellStyle name="Финансовый" xfId="2" builtinId="3"/>
    <cellStyle name="Хороший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5"/>
  <sheetViews>
    <sheetView tabSelected="1" zoomScale="70" zoomScaleNormal="70" workbookViewId="0">
      <selection activeCell="B2" sqref="B2:P2"/>
    </sheetView>
  </sheetViews>
  <sheetFormatPr defaultColWidth="9.140625" defaultRowHeight="15" x14ac:dyDescent="0.25"/>
  <cols>
    <col min="1" max="1" width="4.42578125" style="1" customWidth="1"/>
    <col min="2" max="2" width="34.7109375" style="94" customWidth="1"/>
    <col min="3" max="3" width="22.85546875" style="8" customWidth="1"/>
    <col min="4" max="4" width="14" style="8" customWidth="1"/>
    <col min="5" max="5" width="13" style="22" customWidth="1"/>
    <col min="6" max="6" width="12.42578125" style="22" customWidth="1"/>
    <col min="7" max="7" width="13.28515625" style="22" customWidth="1"/>
    <col min="8" max="8" width="14.85546875" style="23" customWidth="1"/>
    <col min="9" max="9" width="14.140625" style="23" customWidth="1"/>
    <col min="10" max="10" width="13.140625" style="23" customWidth="1"/>
    <col min="11" max="11" width="13.28515625" style="23" customWidth="1"/>
    <col min="12" max="12" width="17.7109375" style="23" customWidth="1"/>
    <col min="13" max="13" width="17.140625" style="24" customWidth="1"/>
    <col min="14" max="14" width="32.140625" style="135" customWidth="1"/>
    <col min="15" max="15" width="0.140625" style="105" customWidth="1"/>
    <col min="16" max="16" width="9.140625" style="105" hidden="1" customWidth="1"/>
    <col min="17" max="16384" width="9.140625" style="102"/>
  </cols>
  <sheetData>
    <row r="1" spans="1:16" ht="15.75" x14ac:dyDescent="0.25">
      <c r="B1" s="267" t="s">
        <v>220</v>
      </c>
      <c r="C1" s="267"/>
      <c r="D1" s="267"/>
      <c r="E1" s="267"/>
      <c r="F1" s="267"/>
      <c r="G1" s="267"/>
      <c r="H1" s="267"/>
      <c r="I1" s="267"/>
      <c r="J1" s="267"/>
      <c r="K1" s="267"/>
      <c r="L1" s="267"/>
      <c r="M1" s="267"/>
      <c r="N1" s="267"/>
      <c r="O1" s="267"/>
      <c r="P1" s="267"/>
    </row>
    <row r="2" spans="1:16" x14ac:dyDescent="0.25">
      <c r="B2" s="268" t="s">
        <v>485</v>
      </c>
      <c r="C2" s="268"/>
      <c r="D2" s="268"/>
      <c r="E2" s="268"/>
      <c r="F2" s="268"/>
      <c r="G2" s="268"/>
      <c r="H2" s="268"/>
      <c r="I2" s="268"/>
      <c r="J2" s="268"/>
      <c r="K2" s="268"/>
      <c r="L2" s="268"/>
      <c r="M2" s="268"/>
      <c r="N2" s="268"/>
      <c r="O2" s="268"/>
      <c r="P2" s="268"/>
    </row>
    <row r="3" spans="1:16" x14ac:dyDescent="0.25">
      <c r="B3" s="269" t="s">
        <v>221</v>
      </c>
      <c r="C3" s="269"/>
      <c r="D3" s="269"/>
      <c r="E3" s="269"/>
      <c r="F3" s="269"/>
      <c r="G3" s="269"/>
      <c r="H3" s="269"/>
      <c r="I3" s="269"/>
      <c r="J3" s="269"/>
      <c r="K3" s="269"/>
      <c r="L3" s="269"/>
      <c r="M3" s="269"/>
      <c r="N3" s="269"/>
      <c r="O3" s="269"/>
      <c r="P3" s="269"/>
    </row>
    <row r="4" spans="1:16" ht="15.75" x14ac:dyDescent="0.25">
      <c r="A4" s="5"/>
      <c r="B4" s="270" t="s">
        <v>37</v>
      </c>
      <c r="C4" s="270"/>
      <c r="D4" s="270"/>
      <c r="E4" s="270"/>
      <c r="F4" s="270"/>
      <c r="G4" s="270"/>
      <c r="H4" s="270"/>
      <c r="I4" s="270"/>
      <c r="J4" s="270"/>
      <c r="K4" s="270"/>
      <c r="L4" s="270"/>
      <c r="M4" s="270"/>
      <c r="N4" s="270"/>
      <c r="O4" s="270"/>
      <c r="P4" s="270"/>
    </row>
    <row r="5" spans="1:16" s="103" customFormat="1" ht="15.75" x14ac:dyDescent="0.25">
      <c r="A5" s="5"/>
      <c r="B5" s="3"/>
      <c r="C5" s="30"/>
      <c r="D5" s="30"/>
      <c r="E5" s="31"/>
      <c r="F5" s="31"/>
      <c r="G5" s="31"/>
      <c r="H5" s="26"/>
      <c r="I5" s="26"/>
      <c r="J5" s="26"/>
      <c r="K5" s="26"/>
      <c r="L5" s="26"/>
      <c r="M5" s="113"/>
      <c r="N5" s="129"/>
      <c r="O5" s="26"/>
      <c r="P5" s="26"/>
    </row>
    <row r="6" spans="1:16" s="103" customFormat="1" x14ac:dyDescent="0.25">
      <c r="A6" s="3"/>
      <c r="B6" s="272" t="s">
        <v>0</v>
      </c>
      <c r="C6" s="273" t="s">
        <v>1</v>
      </c>
      <c r="D6" s="273" t="s">
        <v>2</v>
      </c>
      <c r="E6" s="273" t="s">
        <v>3</v>
      </c>
      <c r="F6" s="273"/>
      <c r="G6" s="273"/>
      <c r="H6" s="273"/>
      <c r="I6" s="273" t="s">
        <v>4</v>
      </c>
      <c r="J6" s="273"/>
      <c r="K6" s="273"/>
      <c r="L6" s="273"/>
      <c r="M6" s="272" t="s">
        <v>11</v>
      </c>
      <c r="N6" s="272" t="s">
        <v>10</v>
      </c>
      <c r="O6" s="26"/>
      <c r="P6" s="26"/>
    </row>
    <row r="7" spans="1:16" s="103" customFormat="1" x14ac:dyDescent="0.25">
      <c r="A7" s="3"/>
      <c r="B7" s="272"/>
      <c r="C7" s="273"/>
      <c r="D7" s="273"/>
      <c r="E7" s="273" t="s">
        <v>5</v>
      </c>
      <c r="F7" s="273" t="s">
        <v>6</v>
      </c>
      <c r="G7" s="273"/>
      <c r="H7" s="273"/>
      <c r="I7" s="273" t="s">
        <v>5</v>
      </c>
      <c r="J7" s="273" t="s">
        <v>6</v>
      </c>
      <c r="K7" s="273"/>
      <c r="L7" s="273"/>
      <c r="M7" s="272"/>
      <c r="N7" s="272"/>
      <c r="O7" s="26"/>
      <c r="P7" s="26"/>
    </row>
    <row r="8" spans="1:16" s="103" customFormat="1" ht="28.5" x14ac:dyDescent="0.25">
      <c r="A8" s="7"/>
      <c r="B8" s="272"/>
      <c r="C8" s="273"/>
      <c r="D8" s="273"/>
      <c r="E8" s="273"/>
      <c r="F8" s="32" t="s">
        <v>7</v>
      </c>
      <c r="G8" s="32" t="s">
        <v>9</v>
      </c>
      <c r="H8" s="32" t="s">
        <v>8</v>
      </c>
      <c r="I8" s="273"/>
      <c r="J8" s="32" t="s">
        <v>7</v>
      </c>
      <c r="K8" s="32" t="s">
        <v>9</v>
      </c>
      <c r="L8" s="32" t="s">
        <v>8</v>
      </c>
      <c r="M8" s="272"/>
      <c r="N8" s="272"/>
      <c r="O8" s="26"/>
      <c r="P8" s="26"/>
    </row>
    <row r="9" spans="1:16" s="103" customFormat="1" x14ac:dyDescent="0.25">
      <c r="A9" s="3"/>
      <c r="B9" s="91">
        <v>1</v>
      </c>
      <c r="C9" s="33">
        <v>2</v>
      </c>
      <c r="D9" s="33">
        <v>3</v>
      </c>
      <c r="E9" s="34">
        <v>4</v>
      </c>
      <c r="F9" s="34">
        <v>5</v>
      </c>
      <c r="G9" s="34">
        <v>6</v>
      </c>
      <c r="H9" s="34">
        <v>7</v>
      </c>
      <c r="I9" s="34">
        <v>8</v>
      </c>
      <c r="J9" s="34">
        <v>9</v>
      </c>
      <c r="K9" s="34">
        <v>10</v>
      </c>
      <c r="L9" s="34">
        <v>11</v>
      </c>
      <c r="M9" s="114">
        <v>12</v>
      </c>
      <c r="N9" s="130">
        <v>13</v>
      </c>
      <c r="O9" s="26"/>
      <c r="P9" s="26"/>
    </row>
    <row r="10" spans="1:16" x14ac:dyDescent="0.25">
      <c r="A10" s="4"/>
      <c r="B10" s="283" t="s">
        <v>38</v>
      </c>
      <c r="C10" s="283"/>
      <c r="D10" s="283"/>
      <c r="E10" s="283"/>
      <c r="F10" s="283"/>
      <c r="G10" s="283"/>
      <c r="H10" s="283"/>
      <c r="I10" s="283"/>
      <c r="J10" s="283"/>
      <c r="K10" s="283"/>
      <c r="L10" s="283"/>
      <c r="M10" s="283"/>
      <c r="N10" s="283"/>
      <c r="O10" s="28"/>
      <c r="P10" s="28"/>
    </row>
    <row r="11" spans="1:16" ht="25.5" x14ac:dyDescent="0.25">
      <c r="A11" s="53" t="s">
        <v>42</v>
      </c>
      <c r="B11" s="54" t="s">
        <v>43</v>
      </c>
      <c r="C11" s="95"/>
      <c r="D11" s="55"/>
      <c r="E11" s="56">
        <f>SUM(F11:H11)</f>
        <v>191240.82</v>
      </c>
      <c r="F11" s="56">
        <f>F12+F16+F17+F18+F19+F20+F21+F26+F30</f>
        <v>12201.8</v>
      </c>
      <c r="G11" s="56">
        <f t="shared" ref="G11:H11" si="0">G12+G16+G17+G18+G19+G20+G21+G26+G30</f>
        <v>17424.07</v>
      </c>
      <c r="H11" s="56">
        <f t="shared" si="0"/>
        <v>161614.95000000001</v>
      </c>
      <c r="I11" s="56">
        <f>I12+I16+I17+I18+I19+I20+I21+I26+I30</f>
        <v>187254.01</v>
      </c>
      <c r="J11" s="56">
        <f>J12+J16+J17+J18+J19+J20+J21+J26+J30</f>
        <v>19392.59</v>
      </c>
      <c r="K11" s="56">
        <f t="shared" ref="K11:L11" si="1">K12+K16+K17+K18+K19+K20+K21+K26+K30</f>
        <v>10303.900000000001</v>
      </c>
      <c r="L11" s="56">
        <f t="shared" si="1"/>
        <v>157557.52000000005</v>
      </c>
      <c r="M11" s="125"/>
      <c r="N11" s="125"/>
      <c r="O11" s="28"/>
      <c r="P11" s="28"/>
    </row>
    <row r="12" spans="1:16" ht="86.45" customHeight="1" x14ac:dyDescent="0.25">
      <c r="A12" s="53" t="s">
        <v>44</v>
      </c>
      <c r="B12" s="54" t="s">
        <v>45</v>
      </c>
      <c r="C12" s="95"/>
      <c r="D12" s="55"/>
      <c r="E12" s="56">
        <f t="shared" ref="E12:E75" si="2">SUM(F12:H12)</f>
        <v>126525.63</v>
      </c>
      <c r="F12" s="57">
        <f>SUM(F13:F15)</f>
        <v>0</v>
      </c>
      <c r="G12" s="57">
        <f t="shared" ref="G12:H12" si="3">SUM(G13:G15)</f>
        <v>0</v>
      </c>
      <c r="H12" s="57">
        <f t="shared" si="3"/>
        <v>126525.63</v>
      </c>
      <c r="I12" s="60">
        <f>I13+I14+I15</f>
        <v>111585.03</v>
      </c>
      <c r="J12" s="146">
        <f>J13+J14+J15</f>
        <v>5665.1</v>
      </c>
      <c r="K12" s="146">
        <f t="shared" ref="K12:L12" si="4">K13+K14+K15</f>
        <v>0</v>
      </c>
      <c r="L12" s="146">
        <f t="shared" si="4"/>
        <v>105919.93000000001</v>
      </c>
      <c r="M12" s="115" t="s">
        <v>412</v>
      </c>
      <c r="N12" s="115" t="s">
        <v>412</v>
      </c>
      <c r="O12" s="28"/>
      <c r="P12" s="28"/>
    </row>
    <row r="13" spans="1:16" ht="25.5" x14ac:dyDescent="0.25">
      <c r="A13" s="62"/>
      <c r="B13" s="63" t="s">
        <v>46</v>
      </c>
      <c r="C13" s="96" t="s">
        <v>47</v>
      </c>
      <c r="D13" s="64" t="s">
        <v>48</v>
      </c>
      <c r="E13" s="65">
        <f t="shared" si="2"/>
        <v>65514.38</v>
      </c>
      <c r="F13" s="66">
        <v>0</v>
      </c>
      <c r="G13" s="67">
        <v>0</v>
      </c>
      <c r="H13" s="68">
        <v>65514.38</v>
      </c>
      <c r="I13" s="69">
        <f>SUM(J13:L13)</f>
        <v>48886.16</v>
      </c>
      <c r="J13" s="70">
        <v>4208.01</v>
      </c>
      <c r="K13" s="71">
        <v>0</v>
      </c>
      <c r="L13" s="72">
        <v>44678.15</v>
      </c>
      <c r="M13" s="115" t="s">
        <v>411</v>
      </c>
      <c r="N13" s="172"/>
      <c r="O13" s="28"/>
      <c r="P13" s="28"/>
    </row>
    <row r="14" spans="1:16" ht="25.5" x14ac:dyDescent="0.25">
      <c r="A14" s="62"/>
      <c r="B14" s="63" t="s">
        <v>49</v>
      </c>
      <c r="C14" s="96" t="s">
        <v>47</v>
      </c>
      <c r="D14" s="64" t="s">
        <v>48</v>
      </c>
      <c r="E14" s="65">
        <f t="shared" si="2"/>
        <v>37037.81</v>
      </c>
      <c r="F14" s="66">
        <v>0</v>
      </c>
      <c r="G14" s="67">
        <v>0</v>
      </c>
      <c r="H14" s="68">
        <v>37037.81</v>
      </c>
      <c r="I14" s="69">
        <f t="shared" ref="I14:I77" si="5">SUM(J14:L14)</f>
        <v>46386.45</v>
      </c>
      <c r="J14" s="70">
        <v>0</v>
      </c>
      <c r="K14" s="71">
        <v>0</v>
      </c>
      <c r="L14" s="72">
        <v>46386.45</v>
      </c>
      <c r="M14" s="115" t="s">
        <v>411</v>
      </c>
      <c r="N14" s="115" t="s">
        <v>412</v>
      </c>
      <c r="O14" s="28"/>
      <c r="P14" s="28"/>
    </row>
    <row r="15" spans="1:16" ht="38.25" x14ac:dyDescent="0.25">
      <c r="A15" s="62"/>
      <c r="B15" s="73" t="s">
        <v>50</v>
      </c>
      <c r="C15" s="96" t="s">
        <v>47</v>
      </c>
      <c r="D15" s="64" t="s">
        <v>48</v>
      </c>
      <c r="E15" s="65">
        <f t="shared" si="2"/>
        <v>23973.439999999999</v>
      </c>
      <c r="F15" s="66">
        <v>0</v>
      </c>
      <c r="G15" s="67">
        <v>0</v>
      </c>
      <c r="H15" s="68">
        <v>23973.439999999999</v>
      </c>
      <c r="I15" s="69">
        <f t="shared" si="5"/>
        <v>16312.42</v>
      </c>
      <c r="J15" s="70">
        <v>1457.09</v>
      </c>
      <c r="K15" s="71">
        <v>0</v>
      </c>
      <c r="L15" s="72">
        <v>14855.33</v>
      </c>
      <c r="M15" s="171" t="s">
        <v>410</v>
      </c>
      <c r="N15" s="169" t="s">
        <v>461</v>
      </c>
      <c r="O15" s="28"/>
      <c r="P15" s="28"/>
    </row>
    <row r="16" spans="1:16" ht="63.75" x14ac:dyDescent="0.25">
      <c r="A16" s="53" t="s">
        <v>51</v>
      </c>
      <c r="B16" s="74" t="s">
        <v>52</v>
      </c>
      <c r="C16" s="95" t="s">
        <v>53</v>
      </c>
      <c r="D16" s="75" t="s">
        <v>48</v>
      </c>
      <c r="E16" s="56">
        <f t="shared" si="2"/>
        <v>2420</v>
      </c>
      <c r="F16" s="57">
        <v>0</v>
      </c>
      <c r="G16" s="58">
        <v>0</v>
      </c>
      <c r="H16" s="59">
        <v>2420</v>
      </c>
      <c r="I16" s="60">
        <f t="shared" si="5"/>
        <v>23407.49</v>
      </c>
      <c r="J16" s="76">
        <v>0</v>
      </c>
      <c r="K16" s="77">
        <v>0</v>
      </c>
      <c r="L16" s="77">
        <v>23407.49</v>
      </c>
      <c r="M16" s="115" t="s">
        <v>411</v>
      </c>
      <c r="N16" s="229" t="s">
        <v>534</v>
      </c>
      <c r="O16" s="28"/>
      <c r="P16" s="28"/>
    </row>
    <row r="17" spans="1:16" ht="51" x14ac:dyDescent="0.25">
      <c r="A17" s="53" t="s">
        <v>54</v>
      </c>
      <c r="B17" s="74" t="s">
        <v>55</v>
      </c>
      <c r="C17" s="95" t="s">
        <v>47</v>
      </c>
      <c r="D17" s="75" t="s">
        <v>56</v>
      </c>
      <c r="E17" s="56">
        <f t="shared" si="2"/>
        <v>0</v>
      </c>
      <c r="F17" s="57">
        <v>0</v>
      </c>
      <c r="G17" s="58">
        <v>0</v>
      </c>
      <c r="H17" s="59">
        <v>0</v>
      </c>
      <c r="I17" s="60">
        <f t="shared" si="5"/>
        <v>10035.24</v>
      </c>
      <c r="J17" s="76">
        <v>0</v>
      </c>
      <c r="K17" s="77">
        <v>0</v>
      </c>
      <c r="L17" s="178">
        <v>10035.24</v>
      </c>
      <c r="M17" s="115" t="s">
        <v>411</v>
      </c>
      <c r="N17" s="174" t="s">
        <v>465</v>
      </c>
      <c r="O17" s="28"/>
      <c r="P17" s="28"/>
    </row>
    <row r="18" spans="1:16" ht="63.75" x14ac:dyDescent="0.25">
      <c r="A18" s="53" t="s">
        <v>57</v>
      </c>
      <c r="B18" s="74" t="s">
        <v>58</v>
      </c>
      <c r="C18" s="95" t="s">
        <v>53</v>
      </c>
      <c r="D18" s="55" t="s">
        <v>48</v>
      </c>
      <c r="E18" s="56">
        <f t="shared" si="2"/>
        <v>8270</v>
      </c>
      <c r="F18" s="57">
        <v>0</v>
      </c>
      <c r="G18" s="58">
        <v>0</v>
      </c>
      <c r="H18" s="59">
        <v>8270</v>
      </c>
      <c r="I18" s="60">
        <f t="shared" si="5"/>
        <v>4837.32</v>
      </c>
      <c r="J18" s="76">
        <v>0</v>
      </c>
      <c r="K18" s="77">
        <v>0</v>
      </c>
      <c r="L18" s="78">
        <v>4837.32</v>
      </c>
      <c r="M18" s="138" t="s">
        <v>410</v>
      </c>
      <c r="N18" s="169" t="s">
        <v>466</v>
      </c>
      <c r="O18" s="28"/>
      <c r="P18" s="28"/>
    </row>
    <row r="19" spans="1:16" ht="84" x14ac:dyDescent="0.25">
      <c r="A19" s="53" t="s">
        <v>59</v>
      </c>
      <c r="B19" s="74" t="s">
        <v>60</v>
      </c>
      <c r="C19" s="95" t="s">
        <v>61</v>
      </c>
      <c r="D19" s="55" t="s">
        <v>48</v>
      </c>
      <c r="E19" s="56">
        <f t="shared" si="2"/>
        <v>19588.32</v>
      </c>
      <c r="F19" s="57">
        <v>0</v>
      </c>
      <c r="G19" s="58">
        <v>0</v>
      </c>
      <c r="H19" s="59">
        <v>19588.32</v>
      </c>
      <c r="I19" s="60">
        <f>SUM(J19:L19)</f>
        <v>2996.54</v>
      </c>
      <c r="J19" s="76">
        <v>0</v>
      </c>
      <c r="K19" s="77">
        <v>0</v>
      </c>
      <c r="L19" s="78">
        <v>2996.54</v>
      </c>
      <c r="M19" s="112" t="s">
        <v>410</v>
      </c>
      <c r="N19" s="169" t="s">
        <v>462</v>
      </c>
      <c r="O19" s="28"/>
      <c r="P19" s="28"/>
    </row>
    <row r="20" spans="1:16" ht="63.75" x14ac:dyDescent="0.25">
      <c r="A20" s="53" t="s">
        <v>62</v>
      </c>
      <c r="B20" s="79" t="s">
        <v>63</v>
      </c>
      <c r="C20" s="95" t="s">
        <v>47</v>
      </c>
      <c r="D20" s="75" t="s">
        <v>48</v>
      </c>
      <c r="E20" s="56">
        <f t="shared" si="2"/>
        <v>3175</v>
      </c>
      <c r="F20" s="57">
        <v>0</v>
      </c>
      <c r="G20" s="58">
        <v>0</v>
      </c>
      <c r="H20" s="59">
        <v>3175</v>
      </c>
      <c r="I20" s="60">
        <f t="shared" si="5"/>
        <v>954.92</v>
      </c>
      <c r="J20" s="76">
        <v>0</v>
      </c>
      <c r="K20" s="77">
        <v>0</v>
      </c>
      <c r="L20" s="78">
        <v>954.92</v>
      </c>
      <c r="M20" s="112" t="s">
        <v>410</v>
      </c>
      <c r="N20" s="127" t="s">
        <v>463</v>
      </c>
      <c r="O20" s="28"/>
      <c r="P20" s="28"/>
    </row>
    <row r="21" spans="1:16" ht="76.5" x14ac:dyDescent="0.25">
      <c r="A21" s="53" t="s">
        <v>64</v>
      </c>
      <c r="B21" s="54" t="s">
        <v>65</v>
      </c>
      <c r="C21" s="97" t="s">
        <v>66</v>
      </c>
      <c r="D21" s="75" t="s">
        <v>67</v>
      </c>
      <c r="E21" s="56">
        <f t="shared" si="2"/>
        <v>15790.240000000002</v>
      </c>
      <c r="F21" s="57">
        <f>F22+F23+F24+F25</f>
        <v>6369.89</v>
      </c>
      <c r="G21" s="57">
        <f t="shared" ref="G21:H21" si="6">G22+G23+G24+G25</f>
        <v>8909.35</v>
      </c>
      <c r="H21" s="57">
        <f t="shared" si="6"/>
        <v>511</v>
      </c>
      <c r="I21" s="60">
        <f t="shared" si="5"/>
        <v>21241.77</v>
      </c>
      <c r="J21" s="76">
        <f>J22+J23+J24+J25</f>
        <v>8493.85</v>
      </c>
      <c r="K21" s="76">
        <f t="shared" ref="K21:L21" si="7">K22+K23+K24+K25</f>
        <v>4501.63</v>
      </c>
      <c r="L21" s="76">
        <f t="shared" si="7"/>
        <v>8246.2900000000009</v>
      </c>
      <c r="M21" s="112" t="s">
        <v>412</v>
      </c>
      <c r="N21" s="127"/>
      <c r="O21" s="28"/>
      <c r="P21" s="28"/>
    </row>
    <row r="22" spans="1:16" ht="89.25" x14ac:dyDescent="0.25">
      <c r="A22" s="62"/>
      <c r="B22" s="63" t="s">
        <v>68</v>
      </c>
      <c r="C22" s="98" t="s">
        <v>69</v>
      </c>
      <c r="D22" s="64" t="s">
        <v>67</v>
      </c>
      <c r="E22" s="65">
        <f t="shared" si="2"/>
        <v>0</v>
      </c>
      <c r="F22" s="66">
        <v>0</v>
      </c>
      <c r="G22" s="67">
        <v>0</v>
      </c>
      <c r="H22" s="68">
        <v>0</v>
      </c>
      <c r="I22" s="69">
        <f t="shared" si="5"/>
        <v>0</v>
      </c>
      <c r="J22" s="70">
        <v>0</v>
      </c>
      <c r="K22" s="71">
        <v>0</v>
      </c>
      <c r="L22" s="72">
        <v>0</v>
      </c>
      <c r="M22" s="115" t="s">
        <v>413</v>
      </c>
      <c r="N22" s="127"/>
      <c r="O22" s="28"/>
      <c r="P22" s="28"/>
    </row>
    <row r="23" spans="1:16" ht="89.25" x14ac:dyDescent="0.25">
      <c r="A23" s="62"/>
      <c r="B23" s="63" t="s">
        <v>70</v>
      </c>
      <c r="C23" s="99" t="s">
        <v>66</v>
      </c>
      <c r="D23" s="64" t="s">
        <v>67</v>
      </c>
      <c r="E23" s="65">
        <f t="shared" si="2"/>
        <v>441.35</v>
      </c>
      <c r="F23" s="66">
        <v>0</v>
      </c>
      <c r="G23" s="67">
        <v>441.35</v>
      </c>
      <c r="H23" s="68">
        <v>0</v>
      </c>
      <c r="I23" s="69">
        <f t="shared" si="5"/>
        <v>248.51999999999998</v>
      </c>
      <c r="J23" s="70">
        <v>0</v>
      </c>
      <c r="K23" s="71">
        <v>192.66</v>
      </c>
      <c r="L23" s="72">
        <v>55.86</v>
      </c>
      <c r="M23" s="115" t="s">
        <v>411</v>
      </c>
      <c r="N23" s="127"/>
      <c r="O23" s="28"/>
      <c r="P23" s="28"/>
    </row>
    <row r="24" spans="1:16" ht="89.25" x14ac:dyDescent="0.25">
      <c r="A24" s="62"/>
      <c r="B24" s="80" t="s">
        <v>71</v>
      </c>
      <c r="C24" s="98" t="s">
        <v>72</v>
      </c>
      <c r="D24" s="64" t="s">
        <v>67</v>
      </c>
      <c r="E24" s="65">
        <f t="shared" si="2"/>
        <v>0</v>
      </c>
      <c r="F24" s="66">
        <v>0</v>
      </c>
      <c r="G24" s="67">
        <v>0</v>
      </c>
      <c r="H24" s="68">
        <v>0</v>
      </c>
      <c r="I24" s="69">
        <f t="shared" si="5"/>
        <v>585.85</v>
      </c>
      <c r="J24" s="70">
        <v>0</v>
      </c>
      <c r="K24" s="71">
        <v>0</v>
      </c>
      <c r="L24" s="72">
        <v>585.85</v>
      </c>
      <c r="M24" s="115" t="s">
        <v>411</v>
      </c>
      <c r="N24" s="169" t="s">
        <v>464</v>
      </c>
      <c r="O24" s="28"/>
      <c r="P24" s="28"/>
    </row>
    <row r="25" spans="1:16" ht="76.5" x14ac:dyDescent="0.25">
      <c r="A25" s="62"/>
      <c r="B25" s="63" t="s">
        <v>73</v>
      </c>
      <c r="C25" s="99" t="s">
        <v>74</v>
      </c>
      <c r="D25" s="64" t="s">
        <v>48</v>
      </c>
      <c r="E25" s="65">
        <f t="shared" si="2"/>
        <v>15348.89</v>
      </c>
      <c r="F25" s="66">
        <v>6369.89</v>
      </c>
      <c r="G25" s="67">
        <v>8468</v>
      </c>
      <c r="H25" s="68">
        <v>511</v>
      </c>
      <c r="I25" s="69">
        <f>SUM(J25:L25)</f>
        <v>20407.400000000001</v>
      </c>
      <c r="J25" s="70">
        <v>8493.85</v>
      </c>
      <c r="K25" s="71">
        <v>4308.97</v>
      </c>
      <c r="L25" s="72">
        <v>7604.58</v>
      </c>
      <c r="M25" s="115" t="s">
        <v>411</v>
      </c>
      <c r="N25" s="127" t="s">
        <v>469</v>
      </c>
      <c r="O25" s="28"/>
      <c r="P25" s="28"/>
    </row>
    <row r="26" spans="1:16" ht="51" x14ac:dyDescent="0.25">
      <c r="A26" s="53" t="s">
        <v>75</v>
      </c>
      <c r="B26" s="81" t="s">
        <v>76</v>
      </c>
      <c r="C26" s="97" t="s">
        <v>74</v>
      </c>
      <c r="D26" s="75" t="s">
        <v>48</v>
      </c>
      <c r="E26" s="56">
        <f t="shared" si="2"/>
        <v>14346.63</v>
      </c>
      <c r="F26" s="57">
        <f>F27+F28+F29</f>
        <v>5831.91</v>
      </c>
      <c r="G26" s="57">
        <f t="shared" ref="G26:H26" si="8">G27+G28+G29</f>
        <v>8514.7199999999993</v>
      </c>
      <c r="H26" s="57">
        <f t="shared" si="8"/>
        <v>0</v>
      </c>
      <c r="I26" s="60">
        <f>I27+I28+I29</f>
        <v>11935.010000000002</v>
      </c>
      <c r="J26" s="76">
        <f>J27+J28+J29+J30</f>
        <v>5233.6400000000003</v>
      </c>
      <c r="K26" s="76">
        <f>K27+K28+K29</f>
        <v>5802.27</v>
      </c>
      <c r="L26" s="76">
        <f>L27+L28+L29</f>
        <v>899.1</v>
      </c>
      <c r="M26" s="112" t="s">
        <v>412</v>
      </c>
      <c r="N26" s="127" t="s">
        <v>412</v>
      </c>
      <c r="O26" s="28"/>
      <c r="P26" s="28"/>
    </row>
    <row r="27" spans="1:16" ht="25.5" x14ac:dyDescent="0.25">
      <c r="A27" s="62"/>
      <c r="B27" s="63" t="s">
        <v>77</v>
      </c>
      <c r="C27" s="99" t="s">
        <v>74</v>
      </c>
      <c r="D27" s="64" t="s">
        <v>48</v>
      </c>
      <c r="E27" s="65">
        <f t="shared" si="2"/>
        <v>5802.75</v>
      </c>
      <c r="F27" s="66">
        <v>5802.75</v>
      </c>
      <c r="G27" s="67">
        <v>0</v>
      </c>
      <c r="H27" s="68">
        <v>0</v>
      </c>
      <c r="I27" s="69">
        <f t="shared" si="5"/>
        <v>6132.7400000000007</v>
      </c>
      <c r="J27" s="70">
        <v>5233.6400000000003</v>
      </c>
      <c r="K27" s="71">
        <v>0</v>
      </c>
      <c r="L27" s="72">
        <v>899.1</v>
      </c>
      <c r="M27" s="115" t="s">
        <v>411</v>
      </c>
      <c r="N27" s="127" t="s">
        <v>412</v>
      </c>
      <c r="O27" s="28"/>
      <c r="P27" s="28"/>
    </row>
    <row r="28" spans="1:16" ht="51" x14ac:dyDescent="0.25">
      <c r="A28" s="62"/>
      <c r="B28" s="63" t="s">
        <v>78</v>
      </c>
      <c r="C28" s="99" t="s">
        <v>74</v>
      </c>
      <c r="D28" s="64" t="s">
        <v>48</v>
      </c>
      <c r="E28" s="65">
        <f t="shared" si="2"/>
        <v>8514.7199999999993</v>
      </c>
      <c r="F28" s="66">
        <v>0</v>
      </c>
      <c r="G28" s="67">
        <v>8514.7199999999993</v>
      </c>
      <c r="H28" s="68">
        <v>0</v>
      </c>
      <c r="I28" s="69">
        <f t="shared" si="5"/>
        <v>5802.27</v>
      </c>
      <c r="J28" s="70">
        <v>0</v>
      </c>
      <c r="K28" s="71">
        <v>5802.27</v>
      </c>
      <c r="L28" s="72">
        <v>0</v>
      </c>
      <c r="M28" s="115" t="s">
        <v>411</v>
      </c>
      <c r="N28" s="127" t="s">
        <v>467</v>
      </c>
      <c r="O28" s="28"/>
      <c r="P28" s="28"/>
    </row>
    <row r="29" spans="1:16" ht="51" x14ac:dyDescent="0.25">
      <c r="A29" s="62"/>
      <c r="B29" s="63" t="s">
        <v>79</v>
      </c>
      <c r="C29" s="99" t="s">
        <v>74</v>
      </c>
      <c r="D29" s="64" t="s">
        <v>48</v>
      </c>
      <c r="E29" s="65">
        <f t="shared" si="2"/>
        <v>29.16</v>
      </c>
      <c r="F29" s="66">
        <v>29.16</v>
      </c>
      <c r="G29" s="67">
        <v>0</v>
      </c>
      <c r="H29" s="68">
        <v>0</v>
      </c>
      <c r="I29" s="69">
        <f t="shared" si="5"/>
        <v>0</v>
      </c>
      <c r="J29" s="70">
        <v>0</v>
      </c>
      <c r="K29" s="71">
        <v>0</v>
      </c>
      <c r="L29" s="72">
        <v>0</v>
      </c>
      <c r="M29" s="239" t="s">
        <v>414</v>
      </c>
      <c r="N29" s="127" t="s">
        <v>412</v>
      </c>
      <c r="O29" s="28"/>
      <c r="P29" s="28"/>
    </row>
    <row r="30" spans="1:16" ht="89.25" x14ac:dyDescent="0.25">
      <c r="A30" s="53" t="s">
        <v>80</v>
      </c>
      <c r="B30" s="81" t="s">
        <v>81</v>
      </c>
      <c r="C30" s="95" t="s">
        <v>82</v>
      </c>
      <c r="D30" s="55" t="s">
        <v>48</v>
      </c>
      <c r="E30" s="56">
        <f t="shared" si="2"/>
        <v>1125</v>
      </c>
      <c r="F30" s="57">
        <v>0</v>
      </c>
      <c r="G30" s="58">
        <v>0</v>
      </c>
      <c r="H30" s="59">
        <v>1125</v>
      </c>
      <c r="I30" s="60">
        <f>SUM(J30:L30)</f>
        <v>260.69</v>
      </c>
      <c r="J30" s="76">
        <v>0</v>
      </c>
      <c r="K30" s="77">
        <v>0</v>
      </c>
      <c r="L30" s="78">
        <v>260.69</v>
      </c>
      <c r="M30" s="169" t="s">
        <v>410</v>
      </c>
      <c r="N30" s="127" t="s">
        <v>468</v>
      </c>
      <c r="O30" s="28"/>
      <c r="P30" s="28"/>
    </row>
    <row r="31" spans="1:16" ht="51" x14ac:dyDescent="0.25">
      <c r="A31" s="53" t="s">
        <v>83</v>
      </c>
      <c r="B31" s="81" t="s">
        <v>84</v>
      </c>
      <c r="C31" s="95"/>
      <c r="D31" s="55"/>
      <c r="E31" s="56">
        <f t="shared" si="2"/>
        <v>36299.64</v>
      </c>
      <c r="F31" s="56">
        <f>F32+F33+F34+F38+F39</f>
        <v>0</v>
      </c>
      <c r="G31" s="56">
        <f t="shared" ref="G31:H31" si="9">G32+G33+G34+G38+G39</f>
        <v>31209.94</v>
      </c>
      <c r="H31" s="56">
        <f t="shared" si="9"/>
        <v>5089.7000000000007</v>
      </c>
      <c r="I31" s="60">
        <f>I32+I33+I34+I38+I39</f>
        <v>61888.770000000004</v>
      </c>
      <c r="J31" s="60">
        <f>J32+J33+J34+J38+J39</f>
        <v>3174.01</v>
      </c>
      <c r="K31" s="60">
        <f>K32+K33+K34+K38+K39</f>
        <v>13380.96</v>
      </c>
      <c r="L31" s="60">
        <f>L32+L33+L34+L38+L39</f>
        <v>45333.8</v>
      </c>
      <c r="M31" s="125"/>
      <c r="N31" s="125"/>
      <c r="O31" s="28"/>
      <c r="P31" s="28"/>
    </row>
    <row r="32" spans="1:16" ht="89.25" x14ac:dyDescent="0.25">
      <c r="A32" s="53" t="s">
        <v>85</v>
      </c>
      <c r="B32" s="81" t="s">
        <v>86</v>
      </c>
      <c r="C32" s="95" t="s">
        <v>87</v>
      </c>
      <c r="D32" s="55" t="s">
        <v>48</v>
      </c>
      <c r="E32" s="56">
        <f t="shared" si="2"/>
        <v>30420.14</v>
      </c>
      <c r="F32" s="57">
        <v>0</v>
      </c>
      <c r="G32" s="58">
        <v>30420.14</v>
      </c>
      <c r="H32" s="59">
        <v>0</v>
      </c>
      <c r="I32" s="60">
        <f t="shared" si="5"/>
        <v>35656.1</v>
      </c>
      <c r="J32" s="76">
        <v>2831.13</v>
      </c>
      <c r="K32" s="77">
        <v>13190.88</v>
      </c>
      <c r="L32" s="78">
        <v>19634.09</v>
      </c>
      <c r="M32" s="115" t="s">
        <v>411</v>
      </c>
      <c r="N32" s="169" t="s">
        <v>470</v>
      </c>
      <c r="O32" s="28"/>
      <c r="P32" s="28"/>
    </row>
    <row r="33" spans="1:16" ht="76.5" x14ac:dyDescent="0.25">
      <c r="A33" s="53" t="s">
        <v>88</v>
      </c>
      <c r="B33" s="81" t="s">
        <v>89</v>
      </c>
      <c r="C33" s="95" t="s">
        <v>74</v>
      </c>
      <c r="D33" s="55" t="s">
        <v>48</v>
      </c>
      <c r="E33" s="56">
        <f t="shared" si="2"/>
        <v>0</v>
      </c>
      <c r="F33" s="57">
        <v>0</v>
      </c>
      <c r="G33" s="58">
        <v>0</v>
      </c>
      <c r="H33" s="59">
        <v>0</v>
      </c>
      <c r="I33" s="60">
        <f t="shared" si="5"/>
        <v>0</v>
      </c>
      <c r="J33" s="76">
        <v>0</v>
      </c>
      <c r="K33" s="77">
        <v>0</v>
      </c>
      <c r="L33" s="78">
        <v>0</v>
      </c>
      <c r="M33" s="115" t="s">
        <v>413</v>
      </c>
      <c r="N33" s="173"/>
      <c r="O33" s="28"/>
      <c r="P33" s="28"/>
    </row>
    <row r="34" spans="1:16" ht="63.75" x14ac:dyDescent="0.25">
      <c r="A34" s="53" t="s">
        <v>90</v>
      </c>
      <c r="B34" s="82" t="s">
        <v>91</v>
      </c>
      <c r="C34" s="95" t="s">
        <v>92</v>
      </c>
      <c r="D34" s="75" t="s">
        <v>48</v>
      </c>
      <c r="E34" s="56">
        <f t="shared" si="2"/>
        <v>4885.7000000000007</v>
      </c>
      <c r="F34" s="57">
        <f>SUM(F35:F37)</f>
        <v>0</v>
      </c>
      <c r="G34" s="58">
        <v>0</v>
      </c>
      <c r="H34" s="59">
        <f>H35+H36+H37</f>
        <v>4885.7000000000007</v>
      </c>
      <c r="I34" s="60">
        <f>I35+I36+I37</f>
        <v>25030.83</v>
      </c>
      <c r="J34" s="61">
        <f>J35+J36+J37</f>
        <v>322.88</v>
      </c>
      <c r="K34" s="61">
        <f t="shared" ref="K34:L34" si="10">K35+K36+K37</f>
        <v>0</v>
      </c>
      <c r="L34" s="61">
        <f t="shared" si="10"/>
        <v>24707.95</v>
      </c>
      <c r="M34" s="112" t="s">
        <v>412</v>
      </c>
      <c r="N34" s="127" t="s">
        <v>412</v>
      </c>
      <c r="O34" s="28"/>
      <c r="P34" s="28"/>
    </row>
    <row r="35" spans="1:16" ht="63.75" x14ac:dyDescent="0.25">
      <c r="A35" s="62"/>
      <c r="B35" s="73" t="s">
        <v>93</v>
      </c>
      <c r="C35" s="96" t="s">
        <v>53</v>
      </c>
      <c r="D35" s="64" t="s">
        <v>48</v>
      </c>
      <c r="E35" s="65">
        <f t="shared" si="2"/>
        <v>2754</v>
      </c>
      <c r="F35" s="66">
        <v>0</v>
      </c>
      <c r="G35" s="67">
        <v>0</v>
      </c>
      <c r="H35" s="68">
        <v>2754</v>
      </c>
      <c r="I35" s="69">
        <f t="shared" si="5"/>
        <v>16259.51</v>
      </c>
      <c r="J35" s="70">
        <v>54.62</v>
      </c>
      <c r="K35" s="71">
        <v>0</v>
      </c>
      <c r="L35" s="72">
        <v>16204.89</v>
      </c>
      <c r="M35" s="115" t="s">
        <v>411</v>
      </c>
      <c r="N35" s="169" t="s">
        <v>471</v>
      </c>
      <c r="O35" s="28"/>
      <c r="P35" s="28"/>
    </row>
    <row r="36" spans="1:16" ht="51" x14ac:dyDescent="0.25">
      <c r="A36" s="62"/>
      <c r="B36" s="83" t="s">
        <v>94</v>
      </c>
      <c r="C36" s="98" t="s">
        <v>92</v>
      </c>
      <c r="D36" s="64" t="s">
        <v>48</v>
      </c>
      <c r="E36" s="65">
        <f t="shared" si="2"/>
        <v>690.8</v>
      </c>
      <c r="F36" s="66">
        <v>0</v>
      </c>
      <c r="G36" s="67">
        <v>0</v>
      </c>
      <c r="H36" s="68">
        <v>690.8</v>
      </c>
      <c r="I36" s="69">
        <f t="shared" si="5"/>
        <v>352.88</v>
      </c>
      <c r="J36" s="70">
        <v>0</v>
      </c>
      <c r="K36" s="71">
        <v>0</v>
      </c>
      <c r="L36" s="72">
        <v>352.88</v>
      </c>
      <c r="M36" s="115" t="s">
        <v>411</v>
      </c>
      <c r="N36" s="127" t="s">
        <v>412</v>
      </c>
      <c r="O36" s="28"/>
      <c r="P36" s="28"/>
    </row>
    <row r="37" spans="1:16" ht="89.25" x14ac:dyDescent="0.25">
      <c r="A37" s="62"/>
      <c r="B37" s="73" t="s">
        <v>95</v>
      </c>
      <c r="C37" s="98" t="s">
        <v>53</v>
      </c>
      <c r="D37" s="64" t="s">
        <v>48</v>
      </c>
      <c r="E37" s="65">
        <f t="shared" si="2"/>
        <v>1440.9</v>
      </c>
      <c r="F37" s="66">
        <v>0</v>
      </c>
      <c r="G37" s="67">
        <v>0</v>
      </c>
      <c r="H37" s="68">
        <v>1440.9</v>
      </c>
      <c r="I37" s="69">
        <f t="shared" si="5"/>
        <v>8418.44</v>
      </c>
      <c r="J37" s="70">
        <v>268.26</v>
      </c>
      <c r="K37" s="71">
        <v>0</v>
      </c>
      <c r="L37" s="72">
        <v>8150.18</v>
      </c>
      <c r="M37" s="115" t="s">
        <v>411</v>
      </c>
      <c r="N37" s="127" t="s">
        <v>472</v>
      </c>
      <c r="O37" s="28"/>
      <c r="P37" s="28"/>
    </row>
    <row r="38" spans="1:16" ht="38.25" x14ac:dyDescent="0.25">
      <c r="A38" s="53" t="s">
        <v>96</v>
      </c>
      <c r="B38" s="54" t="s">
        <v>97</v>
      </c>
      <c r="C38" s="100" t="s">
        <v>74</v>
      </c>
      <c r="D38" s="75" t="s">
        <v>48</v>
      </c>
      <c r="E38" s="56">
        <f t="shared" si="2"/>
        <v>0</v>
      </c>
      <c r="F38" s="57">
        <v>0</v>
      </c>
      <c r="G38" s="58">
        <v>0</v>
      </c>
      <c r="H38" s="59">
        <v>0</v>
      </c>
      <c r="I38" s="60">
        <f>SUM(J38:L38)</f>
        <v>23.94</v>
      </c>
      <c r="J38" s="76">
        <v>20</v>
      </c>
      <c r="K38" s="77">
        <v>0</v>
      </c>
      <c r="L38" s="78">
        <v>3.94</v>
      </c>
      <c r="M38" s="175" t="s">
        <v>411</v>
      </c>
      <c r="N38" s="176" t="s">
        <v>473</v>
      </c>
      <c r="O38" s="28"/>
      <c r="P38" s="28"/>
    </row>
    <row r="39" spans="1:16" ht="63.75" x14ac:dyDescent="0.25">
      <c r="A39" s="84" t="s">
        <v>98</v>
      </c>
      <c r="B39" s="85" t="s">
        <v>99</v>
      </c>
      <c r="C39" s="95" t="s">
        <v>92</v>
      </c>
      <c r="D39" s="75" t="s">
        <v>48</v>
      </c>
      <c r="E39" s="56">
        <f t="shared" si="2"/>
        <v>993.8</v>
      </c>
      <c r="F39" s="57">
        <f>F40+F41</f>
        <v>0</v>
      </c>
      <c r="G39" s="57">
        <f t="shared" ref="G39:H39" si="11">G40+G41</f>
        <v>789.8</v>
      </c>
      <c r="H39" s="57">
        <f t="shared" si="11"/>
        <v>204</v>
      </c>
      <c r="I39" s="60">
        <f>SUM(J39:L39)</f>
        <v>1177.8999999999999</v>
      </c>
      <c r="J39" s="76">
        <f>J40+J41</f>
        <v>0</v>
      </c>
      <c r="K39" s="76">
        <f t="shared" ref="K39:L39" si="12">K40+K41</f>
        <v>190.08</v>
      </c>
      <c r="L39" s="76">
        <f t="shared" si="12"/>
        <v>987.81999999999994</v>
      </c>
      <c r="M39" s="112" t="s">
        <v>412</v>
      </c>
      <c r="N39" s="127" t="s">
        <v>412</v>
      </c>
      <c r="O39" s="28"/>
      <c r="P39" s="28"/>
    </row>
    <row r="40" spans="1:16" ht="51" x14ac:dyDescent="0.25">
      <c r="A40" s="62"/>
      <c r="B40" s="73" t="s">
        <v>100</v>
      </c>
      <c r="C40" s="96" t="s">
        <v>101</v>
      </c>
      <c r="D40" s="86" t="s">
        <v>48</v>
      </c>
      <c r="E40" s="65">
        <f t="shared" si="2"/>
        <v>789.8</v>
      </c>
      <c r="F40" s="66">
        <v>0</v>
      </c>
      <c r="G40" s="67">
        <v>789.8</v>
      </c>
      <c r="H40" s="68">
        <v>0</v>
      </c>
      <c r="I40" s="69">
        <f>SUM(J40:L40)</f>
        <v>583.86</v>
      </c>
      <c r="J40" s="70">
        <v>0</v>
      </c>
      <c r="K40" s="71">
        <v>190.08</v>
      </c>
      <c r="L40" s="72">
        <v>393.78</v>
      </c>
      <c r="M40" s="115" t="s">
        <v>411</v>
      </c>
      <c r="N40" s="127"/>
      <c r="O40" s="28"/>
      <c r="P40" s="28"/>
    </row>
    <row r="41" spans="1:16" ht="38.25" x14ac:dyDescent="0.25">
      <c r="A41" s="62"/>
      <c r="B41" s="73" t="s">
        <v>102</v>
      </c>
      <c r="C41" s="96" t="s">
        <v>103</v>
      </c>
      <c r="D41" s="86" t="s">
        <v>48</v>
      </c>
      <c r="E41" s="65">
        <f t="shared" si="2"/>
        <v>204</v>
      </c>
      <c r="F41" s="66">
        <v>0</v>
      </c>
      <c r="G41" s="67">
        <v>0</v>
      </c>
      <c r="H41" s="68">
        <v>204</v>
      </c>
      <c r="I41" s="69">
        <f>SUM(J41:L41)</f>
        <v>594.04</v>
      </c>
      <c r="J41" s="70">
        <v>0</v>
      </c>
      <c r="K41" s="71">
        <v>0</v>
      </c>
      <c r="L41" s="72">
        <v>594.04</v>
      </c>
      <c r="M41" s="115" t="s">
        <v>411</v>
      </c>
      <c r="N41" s="169" t="s">
        <v>474</v>
      </c>
      <c r="O41" s="28"/>
      <c r="P41" s="28"/>
    </row>
    <row r="42" spans="1:16" ht="38.25" x14ac:dyDescent="0.25">
      <c r="A42" s="87" t="s">
        <v>104</v>
      </c>
      <c r="B42" s="88" t="s">
        <v>105</v>
      </c>
      <c r="C42" s="101"/>
      <c r="D42" s="89"/>
      <c r="E42" s="56">
        <f t="shared" si="2"/>
        <v>116208.82</v>
      </c>
      <c r="F42" s="106">
        <f>F43+F49+F50+F56+F62</f>
        <v>2221.41</v>
      </c>
      <c r="G42" s="106">
        <f t="shared" ref="G42:H42" si="13">G43+G49+G50+G56+G62</f>
        <v>40894.81</v>
      </c>
      <c r="H42" s="106">
        <f t="shared" si="13"/>
        <v>73092.600000000006</v>
      </c>
      <c r="I42" s="60">
        <f>I43+I49+I50+I56+I62</f>
        <v>63582.819999999992</v>
      </c>
      <c r="J42" s="60">
        <f>J43+J49+J50+J56+J62</f>
        <v>2912.26</v>
      </c>
      <c r="K42" s="60">
        <f>K43+K49+K50+K56+K62</f>
        <v>21259.02</v>
      </c>
      <c r="L42" s="60">
        <f>L43+L49+L50+L56+L62</f>
        <v>39411.539999999994</v>
      </c>
      <c r="M42" s="125"/>
      <c r="N42" s="125"/>
      <c r="O42" s="28"/>
      <c r="P42" s="28"/>
    </row>
    <row r="43" spans="1:16" ht="89.25" x14ac:dyDescent="0.25">
      <c r="A43" s="53" t="s">
        <v>106</v>
      </c>
      <c r="B43" s="54" t="s">
        <v>107</v>
      </c>
      <c r="C43" s="95" t="s">
        <v>101</v>
      </c>
      <c r="D43" s="55" t="s">
        <v>48</v>
      </c>
      <c r="E43" s="56">
        <f t="shared" si="2"/>
        <v>77843.290000000008</v>
      </c>
      <c r="F43" s="57">
        <f>SUM(F44:F48)</f>
        <v>2221.41</v>
      </c>
      <c r="G43" s="57">
        <f t="shared" ref="G43:H43" si="14">SUM(G44:G48)</f>
        <v>3741.78</v>
      </c>
      <c r="H43" s="57">
        <f t="shared" si="14"/>
        <v>71880.100000000006</v>
      </c>
      <c r="I43" s="60">
        <f>I44+I45+I46+I47+I48</f>
        <v>17743.52</v>
      </c>
      <c r="J43" s="61">
        <f>J44+J45+J46+J47+J48</f>
        <v>1779.13</v>
      </c>
      <c r="K43" s="61">
        <f t="shared" ref="K43:L43" si="15">K44+K45+K46+K47+K48</f>
        <v>556.67999999999995</v>
      </c>
      <c r="L43" s="61">
        <f t="shared" si="15"/>
        <v>15407.71</v>
      </c>
      <c r="M43" s="112" t="s">
        <v>412</v>
      </c>
      <c r="N43" s="127" t="s">
        <v>412</v>
      </c>
      <c r="O43" s="28"/>
      <c r="P43" s="28"/>
    </row>
    <row r="44" spans="1:16" ht="63.75" x14ac:dyDescent="0.25">
      <c r="A44" s="62"/>
      <c r="B44" s="73" t="s">
        <v>108</v>
      </c>
      <c r="C44" s="96" t="s">
        <v>101</v>
      </c>
      <c r="D44" s="86" t="s">
        <v>48</v>
      </c>
      <c r="E44" s="65">
        <f t="shared" si="2"/>
        <v>5963.1900000000005</v>
      </c>
      <c r="F44" s="66">
        <v>2221.41</v>
      </c>
      <c r="G44" s="67">
        <v>3741.78</v>
      </c>
      <c r="H44" s="68">
        <v>0</v>
      </c>
      <c r="I44" s="69">
        <f t="shared" si="5"/>
        <v>2942.77</v>
      </c>
      <c r="J44" s="70">
        <v>1779.13</v>
      </c>
      <c r="K44" s="71">
        <v>556.67999999999995</v>
      </c>
      <c r="L44" s="72">
        <v>606.96</v>
      </c>
      <c r="M44" s="115" t="s">
        <v>411</v>
      </c>
      <c r="N44" s="140" t="s">
        <v>475</v>
      </c>
      <c r="O44" s="28"/>
      <c r="P44" s="28"/>
    </row>
    <row r="45" spans="1:16" ht="63.75" x14ac:dyDescent="0.25">
      <c r="A45" s="53"/>
      <c r="B45" s="73" t="s">
        <v>109</v>
      </c>
      <c r="C45" s="96" t="s">
        <v>101</v>
      </c>
      <c r="D45" s="86" t="s">
        <v>48</v>
      </c>
      <c r="E45" s="65">
        <f t="shared" si="2"/>
        <v>0</v>
      </c>
      <c r="F45" s="66">
        <v>0</v>
      </c>
      <c r="G45" s="67">
        <v>0</v>
      </c>
      <c r="H45" s="68">
        <v>0</v>
      </c>
      <c r="I45" s="69">
        <f t="shared" si="5"/>
        <v>0</v>
      </c>
      <c r="J45" s="70">
        <v>0</v>
      </c>
      <c r="K45" s="71">
        <v>0</v>
      </c>
      <c r="L45" s="177">
        <v>0</v>
      </c>
      <c r="M45" s="115" t="s">
        <v>413</v>
      </c>
      <c r="N45" s="173"/>
      <c r="O45" s="28"/>
      <c r="P45" s="28"/>
    </row>
    <row r="46" spans="1:16" ht="38.25" x14ac:dyDescent="0.25">
      <c r="A46" s="62"/>
      <c r="B46" s="73" t="s">
        <v>110</v>
      </c>
      <c r="C46" s="96" t="s">
        <v>101</v>
      </c>
      <c r="D46" s="86" t="s">
        <v>48</v>
      </c>
      <c r="E46" s="65">
        <f t="shared" si="2"/>
        <v>0</v>
      </c>
      <c r="F46" s="66">
        <v>0</v>
      </c>
      <c r="G46" s="67">
        <v>0</v>
      </c>
      <c r="H46" s="68">
        <v>0</v>
      </c>
      <c r="I46" s="69">
        <f t="shared" si="5"/>
        <v>384.04</v>
      </c>
      <c r="J46" s="70">
        <v>0</v>
      </c>
      <c r="K46" s="71">
        <v>0</v>
      </c>
      <c r="L46" s="177">
        <v>384.04</v>
      </c>
      <c r="M46" s="115" t="s">
        <v>411</v>
      </c>
      <c r="N46" s="174" t="s">
        <v>476</v>
      </c>
      <c r="O46" s="28"/>
      <c r="P46" s="28"/>
    </row>
    <row r="47" spans="1:16" ht="102" x14ac:dyDescent="0.25">
      <c r="A47" s="62"/>
      <c r="B47" s="73" t="s">
        <v>111</v>
      </c>
      <c r="C47" s="96" t="s">
        <v>112</v>
      </c>
      <c r="D47" s="86" t="s">
        <v>48</v>
      </c>
      <c r="E47" s="65">
        <f t="shared" si="2"/>
        <v>71880.100000000006</v>
      </c>
      <c r="F47" s="66">
        <v>0</v>
      </c>
      <c r="G47" s="67">
        <v>0</v>
      </c>
      <c r="H47" s="68">
        <v>71880.100000000006</v>
      </c>
      <c r="I47" s="69">
        <f t="shared" si="5"/>
        <v>14416.71</v>
      </c>
      <c r="J47" s="70">
        <v>0</v>
      </c>
      <c r="K47" s="71">
        <v>0</v>
      </c>
      <c r="L47" s="72">
        <v>14416.71</v>
      </c>
      <c r="M47" s="112" t="s">
        <v>410</v>
      </c>
      <c r="N47" s="127" t="s">
        <v>477</v>
      </c>
      <c r="O47" s="28"/>
      <c r="P47" s="28"/>
    </row>
    <row r="48" spans="1:16" ht="38.25" x14ac:dyDescent="0.25">
      <c r="A48" s="62"/>
      <c r="B48" s="73" t="s">
        <v>113</v>
      </c>
      <c r="C48" s="96" t="s">
        <v>74</v>
      </c>
      <c r="D48" s="86" t="s">
        <v>48</v>
      </c>
      <c r="E48" s="65">
        <f t="shared" si="2"/>
        <v>0</v>
      </c>
      <c r="F48" s="66">
        <v>0</v>
      </c>
      <c r="G48" s="67">
        <v>0</v>
      </c>
      <c r="H48" s="68">
        <v>0</v>
      </c>
      <c r="I48" s="69">
        <f t="shared" si="5"/>
        <v>0</v>
      </c>
      <c r="J48" s="70">
        <v>0</v>
      </c>
      <c r="K48" s="71">
        <v>0</v>
      </c>
      <c r="L48" s="177">
        <v>0</v>
      </c>
      <c r="M48" s="115" t="s">
        <v>413</v>
      </c>
      <c r="N48" s="173"/>
      <c r="O48" s="28"/>
      <c r="P48" s="28"/>
    </row>
    <row r="49" spans="1:16" ht="51" x14ac:dyDescent="0.25">
      <c r="A49" s="53" t="s">
        <v>114</v>
      </c>
      <c r="B49" s="82" t="s">
        <v>115</v>
      </c>
      <c r="C49" s="95" t="s">
        <v>74</v>
      </c>
      <c r="D49" s="75" t="s">
        <v>48</v>
      </c>
      <c r="E49" s="56">
        <f t="shared" si="2"/>
        <v>4373.51</v>
      </c>
      <c r="F49" s="57">
        <v>0</v>
      </c>
      <c r="G49" s="58">
        <v>4373.51</v>
      </c>
      <c r="H49" s="59">
        <v>0</v>
      </c>
      <c r="I49" s="60">
        <f t="shared" si="5"/>
        <v>653.78000000000009</v>
      </c>
      <c r="J49" s="76">
        <v>0</v>
      </c>
      <c r="K49" s="77">
        <v>632.45000000000005</v>
      </c>
      <c r="L49" s="78">
        <v>21.33</v>
      </c>
      <c r="M49" s="115" t="s">
        <v>411</v>
      </c>
      <c r="N49" s="167" t="s">
        <v>478</v>
      </c>
      <c r="O49" s="28"/>
      <c r="P49" s="28"/>
    </row>
    <row r="50" spans="1:16" ht="89.25" x14ac:dyDescent="0.25">
      <c r="A50" s="53" t="s">
        <v>116</v>
      </c>
      <c r="B50" s="54" t="s">
        <v>117</v>
      </c>
      <c r="C50" s="95" t="s">
        <v>74</v>
      </c>
      <c r="D50" s="75" t="s">
        <v>48</v>
      </c>
      <c r="E50" s="56">
        <f t="shared" si="2"/>
        <v>9562.630000000001</v>
      </c>
      <c r="F50" s="57">
        <f>SUM(F51:F55)</f>
        <v>0</v>
      </c>
      <c r="G50" s="57">
        <f t="shared" ref="G50:H50" si="16">SUM(G51:G55)</f>
        <v>9562.630000000001</v>
      </c>
      <c r="H50" s="57">
        <f t="shared" si="16"/>
        <v>0</v>
      </c>
      <c r="I50" s="60">
        <f>I51+I52+I53+I54+I55</f>
        <v>12475.279999999999</v>
      </c>
      <c r="J50" s="61">
        <f>J51+J52+J53+J54+J55</f>
        <v>1133.1300000000001</v>
      </c>
      <c r="K50" s="61">
        <f t="shared" ref="K50:L50" si="17">K51+K52+K53+K54+K55</f>
        <v>4056.84</v>
      </c>
      <c r="L50" s="61">
        <f t="shared" si="17"/>
        <v>7285.3099999999995</v>
      </c>
      <c r="M50" s="112" t="s">
        <v>412</v>
      </c>
      <c r="N50" s="127" t="s">
        <v>412</v>
      </c>
      <c r="O50" s="28"/>
      <c r="P50" s="28"/>
    </row>
    <row r="51" spans="1:16" ht="25.5" x14ac:dyDescent="0.25">
      <c r="A51" s="62"/>
      <c r="B51" s="83" t="s">
        <v>118</v>
      </c>
      <c r="C51" s="96" t="s">
        <v>74</v>
      </c>
      <c r="D51" s="86" t="s">
        <v>48</v>
      </c>
      <c r="E51" s="65">
        <f t="shared" si="2"/>
        <v>184.27</v>
      </c>
      <c r="F51" s="66">
        <v>0</v>
      </c>
      <c r="G51" s="67">
        <v>184.27</v>
      </c>
      <c r="H51" s="68">
        <v>0</v>
      </c>
      <c r="I51" s="69">
        <f t="shared" si="5"/>
        <v>2387.4699999999998</v>
      </c>
      <c r="J51" s="70">
        <v>348.11</v>
      </c>
      <c r="K51" s="71">
        <v>131.31</v>
      </c>
      <c r="L51" s="72">
        <v>1908.05</v>
      </c>
      <c r="M51" s="115" t="s">
        <v>411</v>
      </c>
      <c r="N51" s="127"/>
      <c r="O51" s="28"/>
      <c r="P51" s="28"/>
    </row>
    <row r="52" spans="1:16" ht="24" x14ac:dyDescent="0.25">
      <c r="A52" s="62"/>
      <c r="B52" s="83" t="s">
        <v>119</v>
      </c>
      <c r="C52" s="96" t="s">
        <v>74</v>
      </c>
      <c r="D52" s="86" t="s">
        <v>48</v>
      </c>
      <c r="E52" s="65">
        <f t="shared" si="2"/>
        <v>94.75</v>
      </c>
      <c r="F52" s="66">
        <v>0</v>
      </c>
      <c r="G52" s="67">
        <v>94.75</v>
      </c>
      <c r="H52" s="68">
        <v>0</v>
      </c>
      <c r="I52" s="69">
        <f t="shared" si="5"/>
        <v>244.51</v>
      </c>
      <c r="J52" s="70">
        <v>0</v>
      </c>
      <c r="K52" s="71">
        <v>56.59</v>
      </c>
      <c r="L52" s="72">
        <v>187.92</v>
      </c>
      <c r="M52" s="115" t="s">
        <v>411</v>
      </c>
      <c r="N52" s="127"/>
      <c r="O52" s="28"/>
      <c r="P52" s="28"/>
    </row>
    <row r="53" spans="1:16" ht="25.5" x14ac:dyDescent="0.25">
      <c r="A53" s="62"/>
      <c r="B53" s="83" t="s">
        <v>120</v>
      </c>
      <c r="C53" s="96" t="s">
        <v>74</v>
      </c>
      <c r="D53" s="86" t="s">
        <v>48</v>
      </c>
      <c r="E53" s="65">
        <f t="shared" si="2"/>
        <v>1654.51</v>
      </c>
      <c r="F53" s="66">
        <v>0</v>
      </c>
      <c r="G53" s="67">
        <v>1654.51</v>
      </c>
      <c r="H53" s="68">
        <v>0</v>
      </c>
      <c r="I53" s="69">
        <f t="shared" si="5"/>
        <v>1176.73</v>
      </c>
      <c r="J53" s="70">
        <v>0</v>
      </c>
      <c r="K53" s="71">
        <v>972.55</v>
      </c>
      <c r="L53" s="72">
        <v>204.18</v>
      </c>
      <c r="M53" s="115" t="s">
        <v>411</v>
      </c>
      <c r="N53" s="168"/>
      <c r="O53" s="28"/>
      <c r="P53" s="28"/>
    </row>
    <row r="54" spans="1:16" ht="25.5" x14ac:dyDescent="0.25">
      <c r="A54" s="62"/>
      <c r="B54" s="83" t="s">
        <v>121</v>
      </c>
      <c r="C54" s="96" t="s">
        <v>74</v>
      </c>
      <c r="D54" s="86" t="s">
        <v>48</v>
      </c>
      <c r="E54" s="65">
        <f t="shared" si="2"/>
        <v>6424.6</v>
      </c>
      <c r="F54" s="66">
        <v>0</v>
      </c>
      <c r="G54" s="67">
        <v>6424.6</v>
      </c>
      <c r="H54" s="68">
        <v>0</v>
      </c>
      <c r="I54" s="69">
        <f t="shared" si="5"/>
        <v>6289.4</v>
      </c>
      <c r="J54" s="70">
        <v>0</v>
      </c>
      <c r="K54" s="71">
        <v>1881.57</v>
      </c>
      <c r="L54" s="72">
        <v>4407.83</v>
      </c>
      <c r="M54" s="115" t="s">
        <v>411</v>
      </c>
      <c r="N54" s="127"/>
      <c r="O54" s="28"/>
      <c r="P54" s="28"/>
    </row>
    <row r="55" spans="1:16" ht="38.25" x14ac:dyDescent="0.25">
      <c r="A55" s="62"/>
      <c r="B55" s="83" t="s">
        <v>122</v>
      </c>
      <c r="C55" s="96" t="s">
        <v>74</v>
      </c>
      <c r="D55" s="86" t="s">
        <v>48</v>
      </c>
      <c r="E55" s="65">
        <f t="shared" si="2"/>
        <v>1204.5</v>
      </c>
      <c r="F55" s="66">
        <v>0</v>
      </c>
      <c r="G55" s="67">
        <v>1204.5</v>
      </c>
      <c r="H55" s="68">
        <v>0</v>
      </c>
      <c r="I55" s="69">
        <f t="shared" si="5"/>
        <v>2377.17</v>
      </c>
      <c r="J55" s="70">
        <v>785.02</v>
      </c>
      <c r="K55" s="71">
        <v>1014.82</v>
      </c>
      <c r="L55" s="72">
        <v>577.33000000000004</v>
      </c>
      <c r="M55" s="115" t="s">
        <v>411</v>
      </c>
      <c r="N55" s="145"/>
      <c r="O55" s="28"/>
      <c r="P55" s="28"/>
    </row>
    <row r="56" spans="1:16" ht="38.25" x14ac:dyDescent="0.25">
      <c r="A56" s="53" t="s">
        <v>123</v>
      </c>
      <c r="B56" s="54" t="s">
        <v>124</v>
      </c>
      <c r="C56" s="95" t="s">
        <v>74</v>
      </c>
      <c r="D56" s="55" t="s">
        <v>48</v>
      </c>
      <c r="E56" s="56">
        <f t="shared" si="2"/>
        <v>23216.89</v>
      </c>
      <c r="F56" s="57">
        <f>SUM(F57:F61)</f>
        <v>0</v>
      </c>
      <c r="G56" s="57">
        <f t="shared" ref="G56:H56" si="18">SUM(G57:G61)</f>
        <v>23216.89</v>
      </c>
      <c r="H56" s="57">
        <f t="shared" si="18"/>
        <v>0</v>
      </c>
      <c r="I56" s="60">
        <f>I57+I58+I59+I60+I61</f>
        <v>32673.4</v>
      </c>
      <c r="J56" s="61">
        <v>0</v>
      </c>
      <c r="K56" s="61">
        <f>K57+K58+K59+K60+K61</f>
        <v>16013.05</v>
      </c>
      <c r="L56" s="61">
        <f>L57+L58+L59+L60+L61</f>
        <v>16660.350000000002</v>
      </c>
      <c r="M56" s="112" t="s">
        <v>412</v>
      </c>
      <c r="N56" s="127" t="s">
        <v>412</v>
      </c>
      <c r="O56" s="28"/>
      <c r="P56" s="28"/>
    </row>
    <row r="57" spans="1:16" ht="25.5" x14ac:dyDescent="0.25">
      <c r="A57" s="62"/>
      <c r="B57" s="73" t="s">
        <v>125</v>
      </c>
      <c r="C57" s="96" t="s">
        <v>74</v>
      </c>
      <c r="D57" s="86" t="s">
        <v>48</v>
      </c>
      <c r="E57" s="65">
        <f t="shared" si="2"/>
        <v>990</v>
      </c>
      <c r="F57" s="66">
        <v>0</v>
      </c>
      <c r="G57" s="67">
        <v>990</v>
      </c>
      <c r="H57" s="68">
        <v>0</v>
      </c>
      <c r="I57" s="69">
        <f t="shared" si="5"/>
        <v>1625.52</v>
      </c>
      <c r="J57" s="70">
        <v>0</v>
      </c>
      <c r="K57" s="71">
        <v>646.09</v>
      </c>
      <c r="L57" s="72">
        <v>979.43</v>
      </c>
      <c r="M57" s="115" t="s">
        <v>411</v>
      </c>
      <c r="N57" s="139"/>
      <c r="O57" s="28"/>
      <c r="P57" s="28"/>
    </row>
    <row r="58" spans="1:16" ht="25.5" x14ac:dyDescent="0.25">
      <c r="A58" s="62"/>
      <c r="B58" s="73" t="s">
        <v>126</v>
      </c>
      <c r="C58" s="96" t="s">
        <v>74</v>
      </c>
      <c r="D58" s="86" t="s">
        <v>48</v>
      </c>
      <c r="E58" s="65">
        <f t="shared" si="2"/>
        <v>2656.8</v>
      </c>
      <c r="F58" s="66">
        <v>0</v>
      </c>
      <c r="G58" s="67">
        <v>2656.8</v>
      </c>
      <c r="H58" s="68">
        <v>0</v>
      </c>
      <c r="I58" s="69">
        <f t="shared" si="5"/>
        <v>2072.64</v>
      </c>
      <c r="J58" s="70">
        <v>0</v>
      </c>
      <c r="K58" s="71">
        <v>1527.48</v>
      </c>
      <c r="L58" s="72">
        <v>545.16</v>
      </c>
      <c r="M58" s="115" t="s">
        <v>411</v>
      </c>
      <c r="N58" s="138"/>
      <c r="O58" s="28"/>
      <c r="P58" s="28"/>
    </row>
    <row r="59" spans="1:16" ht="24" x14ac:dyDescent="0.25">
      <c r="A59" s="62"/>
      <c r="B59" s="73" t="s">
        <v>127</v>
      </c>
      <c r="C59" s="96" t="s">
        <v>74</v>
      </c>
      <c r="D59" s="86" t="s">
        <v>48</v>
      </c>
      <c r="E59" s="65">
        <f t="shared" si="2"/>
        <v>230.85</v>
      </c>
      <c r="F59" s="66">
        <v>0</v>
      </c>
      <c r="G59" s="67">
        <v>230.85</v>
      </c>
      <c r="H59" s="68">
        <v>0</v>
      </c>
      <c r="I59" s="69">
        <f t="shared" si="5"/>
        <v>713.73</v>
      </c>
      <c r="J59" s="70">
        <v>0</v>
      </c>
      <c r="K59" s="71">
        <v>184.9</v>
      </c>
      <c r="L59" s="72">
        <v>528.83000000000004</v>
      </c>
      <c r="M59" s="115" t="s">
        <v>411</v>
      </c>
      <c r="N59" s="138"/>
      <c r="O59" s="28"/>
      <c r="P59" s="28"/>
    </row>
    <row r="60" spans="1:16" ht="25.5" x14ac:dyDescent="0.25">
      <c r="A60" s="62"/>
      <c r="B60" s="73" t="s">
        <v>128</v>
      </c>
      <c r="C60" s="96" t="s">
        <v>74</v>
      </c>
      <c r="D60" s="86" t="s">
        <v>48</v>
      </c>
      <c r="E60" s="65">
        <f t="shared" si="2"/>
        <v>273.60000000000002</v>
      </c>
      <c r="F60" s="66">
        <v>0</v>
      </c>
      <c r="G60" s="67">
        <v>273.60000000000002</v>
      </c>
      <c r="H60" s="68">
        <v>0</v>
      </c>
      <c r="I60" s="69">
        <f t="shared" si="5"/>
        <v>804.32</v>
      </c>
      <c r="J60" s="70">
        <v>0</v>
      </c>
      <c r="K60" s="71">
        <v>256</v>
      </c>
      <c r="L60" s="72">
        <v>548.32000000000005</v>
      </c>
      <c r="M60" s="115" t="s">
        <v>411</v>
      </c>
      <c r="N60" s="138"/>
      <c r="O60" s="28"/>
      <c r="P60" s="28"/>
    </row>
    <row r="61" spans="1:16" ht="51" x14ac:dyDescent="0.25">
      <c r="A61" s="62"/>
      <c r="B61" s="73" t="s">
        <v>129</v>
      </c>
      <c r="C61" s="96" t="s">
        <v>74</v>
      </c>
      <c r="D61" s="86" t="s">
        <v>48</v>
      </c>
      <c r="E61" s="65">
        <f t="shared" si="2"/>
        <v>19065.64</v>
      </c>
      <c r="F61" s="66">
        <v>0</v>
      </c>
      <c r="G61" s="67">
        <v>19065.64</v>
      </c>
      <c r="H61" s="68">
        <v>0</v>
      </c>
      <c r="I61" s="69">
        <f t="shared" si="5"/>
        <v>27457.190000000002</v>
      </c>
      <c r="J61" s="70">
        <v>0</v>
      </c>
      <c r="K61" s="71">
        <v>13398.58</v>
      </c>
      <c r="L61" s="72">
        <v>14058.61</v>
      </c>
      <c r="M61" s="115" t="s">
        <v>411</v>
      </c>
      <c r="N61" s="169" t="s">
        <v>479</v>
      </c>
      <c r="O61" s="28"/>
      <c r="P61" s="28"/>
    </row>
    <row r="62" spans="1:16" ht="89.25" x14ac:dyDescent="0.25">
      <c r="A62" s="53" t="s">
        <v>130</v>
      </c>
      <c r="B62" s="54" t="s">
        <v>131</v>
      </c>
      <c r="C62" s="95" t="s">
        <v>74</v>
      </c>
      <c r="D62" s="55" t="s">
        <v>48</v>
      </c>
      <c r="E62" s="56">
        <f t="shared" si="2"/>
        <v>1212.5</v>
      </c>
      <c r="F62" s="57">
        <v>0</v>
      </c>
      <c r="G62" s="58">
        <v>0</v>
      </c>
      <c r="H62" s="59">
        <v>1212.5</v>
      </c>
      <c r="I62" s="60">
        <f t="shared" si="5"/>
        <v>36.840000000000003</v>
      </c>
      <c r="J62" s="76">
        <v>0</v>
      </c>
      <c r="K62" s="77">
        <v>0</v>
      </c>
      <c r="L62" s="78">
        <v>36.840000000000003</v>
      </c>
      <c r="M62" s="126" t="s">
        <v>410</v>
      </c>
      <c r="N62" s="169" t="s">
        <v>486</v>
      </c>
      <c r="O62" s="28"/>
      <c r="P62" s="28"/>
    </row>
    <row r="63" spans="1:16" ht="25.5" x14ac:dyDescent="0.25">
      <c r="A63" s="53" t="s">
        <v>132</v>
      </c>
      <c r="B63" s="54" t="s">
        <v>133</v>
      </c>
      <c r="C63" s="95"/>
      <c r="D63" s="55"/>
      <c r="E63" s="56">
        <f t="shared" si="2"/>
        <v>827293.84</v>
      </c>
      <c r="F63" s="106">
        <f>SUM(F64+F68+F71+F72)</f>
        <v>125178.84</v>
      </c>
      <c r="G63" s="106">
        <f t="shared" ref="G63:H63" si="19">SUM(G64+G68+G71+G72)</f>
        <v>1000</v>
      </c>
      <c r="H63" s="106">
        <f t="shared" si="19"/>
        <v>701115</v>
      </c>
      <c r="I63" s="60">
        <f>I64+I68+I71+I72</f>
        <v>297537.53999999998</v>
      </c>
      <c r="J63" s="60">
        <f>J64+J68+J71+J72</f>
        <v>129020.09</v>
      </c>
      <c r="K63" s="60">
        <f>K64+K68+K71+K72</f>
        <v>0</v>
      </c>
      <c r="L63" s="60">
        <f>L64+L68+L71+L72</f>
        <v>168517.44999999998</v>
      </c>
      <c r="M63" s="125"/>
      <c r="N63" s="125"/>
      <c r="O63" s="28"/>
      <c r="P63" s="28"/>
    </row>
    <row r="64" spans="1:16" ht="51" x14ac:dyDescent="0.25">
      <c r="A64" s="53" t="s">
        <v>134</v>
      </c>
      <c r="B64" s="54" t="s">
        <v>135</v>
      </c>
      <c r="C64" s="95" t="s">
        <v>74</v>
      </c>
      <c r="D64" s="55" t="s">
        <v>48</v>
      </c>
      <c r="E64" s="56">
        <f t="shared" si="2"/>
        <v>785298.84</v>
      </c>
      <c r="F64" s="57">
        <f>SUM(F65:F67)</f>
        <v>125178.84</v>
      </c>
      <c r="G64" s="57">
        <f t="shared" ref="G64:H64" si="20">SUM(G65:G67)</f>
        <v>0</v>
      </c>
      <c r="H64" s="57">
        <f t="shared" si="20"/>
        <v>660120</v>
      </c>
      <c r="I64" s="60">
        <f>I65+I66+I67</f>
        <v>258820.77</v>
      </c>
      <c r="J64" s="61">
        <f>J65+J66+J67</f>
        <v>127892.98</v>
      </c>
      <c r="K64" s="61">
        <f>K65+K66+K67</f>
        <v>0</v>
      </c>
      <c r="L64" s="61">
        <f>L65+L66+L67</f>
        <v>130927.79</v>
      </c>
      <c r="M64" s="112" t="s">
        <v>412</v>
      </c>
      <c r="N64" s="127" t="s">
        <v>412</v>
      </c>
      <c r="O64" s="28"/>
      <c r="P64" s="28"/>
    </row>
    <row r="65" spans="1:16" ht="76.5" x14ac:dyDescent="0.25">
      <c r="A65" s="62"/>
      <c r="B65" s="73" t="s">
        <v>136</v>
      </c>
      <c r="C65" s="96" t="s">
        <v>74</v>
      </c>
      <c r="D65" s="86" t="s">
        <v>48</v>
      </c>
      <c r="E65" s="65">
        <f t="shared" si="2"/>
        <v>785298.84</v>
      </c>
      <c r="F65" s="66">
        <v>125178.84</v>
      </c>
      <c r="G65" s="67">
        <v>0</v>
      </c>
      <c r="H65" s="68">
        <v>660120</v>
      </c>
      <c r="I65" s="69">
        <f t="shared" si="5"/>
        <v>258820.77</v>
      </c>
      <c r="J65" s="70">
        <v>127892.98</v>
      </c>
      <c r="K65" s="71">
        <v>0</v>
      </c>
      <c r="L65" s="72">
        <v>130927.79</v>
      </c>
      <c r="M65" s="136" t="s">
        <v>410</v>
      </c>
      <c r="N65" s="169" t="s">
        <v>480</v>
      </c>
      <c r="O65" s="28"/>
      <c r="P65" s="28"/>
    </row>
    <row r="66" spans="1:16" ht="51" x14ac:dyDescent="0.25">
      <c r="A66" s="62"/>
      <c r="B66" s="73" t="s">
        <v>137</v>
      </c>
      <c r="C66" s="96" t="s">
        <v>74</v>
      </c>
      <c r="D66" s="86" t="s">
        <v>48</v>
      </c>
      <c r="E66" s="65">
        <f t="shared" si="2"/>
        <v>0</v>
      </c>
      <c r="F66" s="66">
        <v>0</v>
      </c>
      <c r="G66" s="67">
        <v>0</v>
      </c>
      <c r="H66" s="68">
        <v>0</v>
      </c>
      <c r="I66" s="69">
        <f t="shared" si="5"/>
        <v>0</v>
      </c>
      <c r="J66" s="70">
        <v>0</v>
      </c>
      <c r="K66" s="71">
        <v>0</v>
      </c>
      <c r="L66" s="177">
        <v>0</v>
      </c>
      <c r="M66" s="115" t="s">
        <v>413</v>
      </c>
      <c r="N66" s="173"/>
      <c r="O66" s="28"/>
      <c r="P66" s="28"/>
    </row>
    <row r="67" spans="1:16" ht="51" x14ac:dyDescent="0.25">
      <c r="A67" s="62"/>
      <c r="B67" s="73" t="s">
        <v>138</v>
      </c>
      <c r="C67" s="96" t="s">
        <v>74</v>
      </c>
      <c r="D67" s="86" t="s">
        <v>48</v>
      </c>
      <c r="E67" s="65">
        <f t="shared" si="2"/>
        <v>0</v>
      </c>
      <c r="F67" s="66">
        <v>0</v>
      </c>
      <c r="G67" s="67">
        <v>0</v>
      </c>
      <c r="H67" s="68">
        <v>0</v>
      </c>
      <c r="I67" s="69">
        <f t="shared" si="5"/>
        <v>0</v>
      </c>
      <c r="J67" s="70">
        <v>0</v>
      </c>
      <c r="K67" s="71">
        <v>0</v>
      </c>
      <c r="L67" s="177">
        <v>0</v>
      </c>
      <c r="M67" s="115" t="s">
        <v>413</v>
      </c>
      <c r="N67" s="173"/>
      <c r="O67" s="28"/>
      <c r="P67" s="28"/>
    </row>
    <row r="68" spans="1:16" ht="38.25" x14ac:dyDescent="0.25">
      <c r="A68" s="53" t="s">
        <v>139</v>
      </c>
      <c r="B68" s="54" t="s">
        <v>140</v>
      </c>
      <c r="C68" s="95" t="s">
        <v>74</v>
      </c>
      <c r="D68" s="55" t="s">
        <v>67</v>
      </c>
      <c r="E68" s="56">
        <f t="shared" si="2"/>
        <v>1000</v>
      </c>
      <c r="F68" s="57">
        <f>SUM(F69:F70)</f>
        <v>0</v>
      </c>
      <c r="G68" s="57">
        <f t="shared" ref="G68:H68" si="21">SUM(G69:G70)</f>
        <v>1000</v>
      </c>
      <c r="H68" s="57">
        <f t="shared" si="21"/>
        <v>0</v>
      </c>
      <c r="I68" s="60">
        <f>I69+I70</f>
        <v>348.44</v>
      </c>
      <c r="J68" s="61">
        <f>J69+J70</f>
        <v>0</v>
      </c>
      <c r="K68" s="61">
        <f>K69+K70</f>
        <v>0</v>
      </c>
      <c r="L68" s="61">
        <f>L69+L70</f>
        <v>348.44</v>
      </c>
      <c r="M68" s="112" t="s">
        <v>412</v>
      </c>
      <c r="N68" s="127" t="s">
        <v>412</v>
      </c>
      <c r="O68" s="28"/>
      <c r="P68" s="28"/>
    </row>
    <row r="69" spans="1:16" ht="38.25" x14ac:dyDescent="0.25">
      <c r="A69" s="62"/>
      <c r="B69" s="73" t="s">
        <v>141</v>
      </c>
      <c r="C69" s="96" t="s">
        <v>74</v>
      </c>
      <c r="D69" s="86" t="s">
        <v>67</v>
      </c>
      <c r="E69" s="65">
        <f t="shared" si="2"/>
        <v>700</v>
      </c>
      <c r="F69" s="66">
        <v>0</v>
      </c>
      <c r="G69" s="67">
        <v>700</v>
      </c>
      <c r="H69" s="68">
        <v>0</v>
      </c>
      <c r="I69" s="69">
        <f t="shared" si="5"/>
        <v>0</v>
      </c>
      <c r="J69" s="70">
        <v>0</v>
      </c>
      <c r="K69" s="71">
        <v>0</v>
      </c>
      <c r="L69" s="72">
        <v>0</v>
      </c>
      <c r="M69" s="115" t="s">
        <v>413</v>
      </c>
      <c r="N69" s="127" t="s">
        <v>412</v>
      </c>
      <c r="O69" s="28"/>
      <c r="P69" s="28"/>
    </row>
    <row r="70" spans="1:16" ht="38.25" x14ac:dyDescent="0.25">
      <c r="A70" s="62"/>
      <c r="B70" s="73" t="s">
        <v>142</v>
      </c>
      <c r="C70" s="96" t="s">
        <v>74</v>
      </c>
      <c r="D70" s="86" t="s">
        <v>67</v>
      </c>
      <c r="E70" s="65">
        <f t="shared" si="2"/>
        <v>300</v>
      </c>
      <c r="F70" s="66">
        <v>0</v>
      </c>
      <c r="G70" s="67">
        <v>300</v>
      </c>
      <c r="H70" s="68">
        <v>0</v>
      </c>
      <c r="I70" s="69">
        <f t="shared" si="5"/>
        <v>348.44</v>
      </c>
      <c r="J70" s="70">
        <v>0</v>
      </c>
      <c r="K70" s="71">
        <v>0</v>
      </c>
      <c r="L70" s="72">
        <v>348.44</v>
      </c>
      <c r="M70" s="115" t="s">
        <v>413</v>
      </c>
      <c r="N70" s="127" t="s">
        <v>412</v>
      </c>
      <c r="O70" s="28"/>
      <c r="P70" s="28"/>
    </row>
    <row r="71" spans="1:16" ht="114.75" x14ac:dyDescent="0.25">
      <c r="A71" s="53" t="s">
        <v>143</v>
      </c>
      <c r="B71" s="54" t="s">
        <v>144</v>
      </c>
      <c r="C71" s="95" t="s">
        <v>74</v>
      </c>
      <c r="D71" s="55" t="s">
        <v>48</v>
      </c>
      <c r="E71" s="56">
        <f t="shared" si="2"/>
        <v>2190</v>
      </c>
      <c r="F71" s="57">
        <v>0</v>
      </c>
      <c r="G71" s="58">
        <v>0</v>
      </c>
      <c r="H71" s="59">
        <v>2190</v>
      </c>
      <c r="I71" s="60">
        <f t="shared" si="5"/>
        <v>0</v>
      </c>
      <c r="J71" s="76">
        <v>0</v>
      </c>
      <c r="K71" s="77">
        <v>0</v>
      </c>
      <c r="L71" s="78">
        <v>0</v>
      </c>
      <c r="M71" s="112" t="s">
        <v>412</v>
      </c>
      <c r="N71" s="170" t="s">
        <v>481</v>
      </c>
      <c r="O71" s="28"/>
      <c r="P71" s="28"/>
    </row>
    <row r="72" spans="1:16" ht="102" x14ac:dyDescent="0.25">
      <c r="A72" s="53" t="s">
        <v>145</v>
      </c>
      <c r="B72" s="54" t="s">
        <v>146</v>
      </c>
      <c r="C72" s="95" t="s">
        <v>147</v>
      </c>
      <c r="D72" s="55" t="s">
        <v>48</v>
      </c>
      <c r="E72" s="56">
        <f t="shared" si="2"/>
        <v>38805</v>
      </c>
      <c r="F72" s="57">
        <v>0</v>
      </c>
      <c r="G72" s="58">
        <v>0</v>
      </c>
      <c r="H72" s="59">
        <v>38805</v>
      </c>
      <c r="I72" s="60">
        <f t="shared" si="5"/>
        <v>38368.33</v>
      </c>
      <c r="J72" s="76">
        <v>1127.1099999999999</v>
      </c>
      <c r="K72" s="77">
        <v>0</v>
      </c>
      <c r="L72" s="72">
        <v>37241.22</v>
      </c>
      <c r="M72" s="115" t="s">
        <v>411</v>
      </c>
      <c r="N72" s="127" t="s">
        <v>412</v>
      </c>
      <c r="O72" s="28"/>
      <c r="P72" s="28"/>
    </row>
    <row r="73" spans="1:16" ht="51" x14ac:dyDescent="0.25">
      <c r="A73" s="53" t="s">
        <v>148</v>
      </c>
      <c r="B73" s="54" t="s">
        <v>149</v>
      </c>
      <c r="C73" s="95"/>
      <c r="D73" s="55"/>
      <c r="E73" s="56">
        <f t="shared" si="2"/>
        <v>185712.26</v>
      </c>
      <c r="F73" s="56">
        <f>F74+F80+F81</f>
        <v>36066.33</v>
      </c>
      <c r="G73" s="56">
        <f t="shared" ref="G73:H73" si="22">G74+G80+G81</f>
        <v>148205.93</v>
      </c>
      <c r="H73" s="56">
        <f t="shared" si="22"/>
        <v>1440</v>
      </c>
      <c r="I73" s="60">
        <f>I74+I80+I81</f>
        <v>95673.43</v>
      </c>
      <c r="J73" s="60">
        <f>J74+J80+J81</f>
        <v>47006.32</v>
      </c>
      <c r="K73" s="60">
        <f t="shared" ref="K73:L73" si="23">K74+K80+K81</f>
        <v>17656.37</v>
      </c>
      <c r="L73" s="231">
        <f t="shared" si="23"/>
        <v>31010.739999999998</v>
      </c>
      <c r="M73" s="125"/>
      <c r="N73" s="125"/>
      <c r="O73" s="28"/>
      <c r="P73" s="28"/>
    </row>
    <row r="74" spans="1:16" ht="51" x14ac:dyDescent="0.25">
      <c r="A74" s="53" t="s">
        <v>150</v>
      </c>
      <c r="B74" s="81" t="s">
        <v>151</v>
      </c>
      <c r="C74" s="95" t="s">
        <v>74</v>
      </c>
      <c r="D74" s="55" t="s">
        <v>48</v>
      </c>
      <c r="E74" s="56">
        <f t="shared" si="2"/>
        <v>184272.26</v>
      </c>
      <c r="F74" s="104">
        <f>SUM(F75:F79)</f>
        <v>36066.33</v>
      </c>
      <c r="G74" s="104">
        <f t="shared" ref="G74:H74" si="24">SUM(G75:G79)</f>
        <v>148205.93</v>
      </c>
      <c r="H74" s="104">
        <f t="shared" si="24"/>
        <v>0</v>
      </c>
      <c r="I74" s="60">
        <f>I75+I76+I77+I78+I79</f>
        <v>89467.989999999991</v>
      </c>
      <c r="J74" s="61">
        <f>J75+J76+J77+J78+J79</f>
        <v>47006.32</v>
      </c>
      <c r="K74" s="61">
        <f t="shared" ref="K74" si="25">K75+K76+K77+K78+K79</f>
        <v>17656.37</v>
      </c>
      <c r="L74" s="232">
        <v>24805.3</v>
      </c>
      <c r="M74" s="112" t="s">
        <v>412</v>
      </c>
      <c r="N74" s="127" t="s">
        <v>412</v>
      </c>
      <c r="O74" s="28"/>
      <c r="P74" s="28"/>
    </row>
    <row r="75" spans="1:16" ht="102" x14ac:dyDescent="0.25">
      <c r="A75" s="62"/>
      <c r="B75" s="90" t="s">
        <v>152</v>
      </c>
      <c r="C75" s="96" t="s">
        <v>74</v>
      </c>
      <c r="D75" s="86" t="s">
        <v>48</v>
      </c>
      <c r="E75" s="65">
        <f t="shared" si="2"/>
        <v>121014.62</v>
      </c>
      <c r="F75" s="66">
        <v>36066.33</v>
      </c>
      <c r="G75" s="67">
        <v>84948.29</v>
      </c>
      <c r="H75" s="68">
        <v>0</v>
      </c>
      <c r="I75" s="69">
        <f t="shared" si="5"/>
        <v>51954.119999999995</v>
      </c>
      <c r="J75" s="70">
        <v>27331.25</v>
      </c>
      <c r="K75" s="71">
        <v>6112.98</v>
      </c>
      <c r="L75" s="240">
        <v>18509.89</v>
      </c>
      <c r="M75" s="115" t="s">
        <v>411</v>
      </c>
      <c r="N75" s="138" t="s">
        <v>482</v>
      </c>
      <c r="O75" s="28"/>
      <c r="P75" s="28"/>
    </row>
    <row r="76" spans="1:16" ht="102" x14ac:dyDescent="0.25">
      <c r="A76" s="62"/>
      <c r="B76" s="90" t="s">
        <v>153</v>
      </c>
      <c r="C76" s="96" t="s">
        <v>74</v>
      </c>
      <c r="D76" s="86" t="s">
        <v>48</v>
      </c>
      <c r="E76" s="65">
        <f t="shared" ref="E76:E81" si="26">SUM(F76:H76)</f>
        <v>49604.02</v>
      </c>
      <c r="F76" s="66">
        <v>0</v>
      </c>
      <c r="G76" s="67">
        <v>49604.02</v>
      </c>
      <c r="H76" s="68">
        <v>0</v>
      </c>
      <c r="I76" s="69">
        <f t="shared" si="5"/>
        <v>27151.73</v>
      </c>
      <c r="J76" s="70">
        <v>19669.82</v>
      </c>
      <c r="K76" s="71">
        <v>2043.86</v>
      </c>
      <c r="L76" s="240">
        <v>5438.05</v>
      </c>
      <c r="M76" s="115" t="s">
        <v>411</v>
      </c>
      <c r="N76" s="138" t="s">
        <v>482</v>
      </c>
      <c r="O76" s="28"/>
      <c r="P76" s="28"/>
    </row>
    <row r="77" spans="1:16" ht="24" x14ac:dyDescent="0.25">
      <c r="A77" s="62"/>
      <c r="B77" s="90" t="s">
        <v>154</v>
      </c>
      <c r="C77" s="96" t="s">
        <v>74</v>
      </c>
      <c r="D77" s="86" t="s">
        <v>48</v>
      </c>
      <c r="E77" s="65">
        <f t="shared" si="26"/>
        <v>3306.78</v>
      </c>
      <c r="F77" s="66">
        <v>0</v>
      </c>
      <c r="G77" s="67">
        <v>3306.78</v>
      </c>
      <c r="H77" s="68">
        <v>0</v>
      </c>
      <c r="I77" s="69">
        <f t="shared" si="5"/>
        <v>1375.29</v>
      </c>
      <c r="J77" s="70">
        <v>0</v>
      </c>
      <c r="K77" s="71">
        <v>1259.3499999999999</v>
      </c>
      <c r="L77" s="230">
        <v>115.94</v>
      </c>
      <c r="M77" s="115" t="s">
        <v>411</v>
      </c>
      <c r="N77" s="170"/>
      <c r="O77" s="28"/>
      <c r="P77" s="28"/>
    </row>
    <row r="78" spans="1:16" ht="25.5" x14ac:dyDescent="0.25">
      <c r="A78" s="62"/>
      <c r="B78" s="63" t="s">
        <v>155</v>
      </c>
      <c r="C78" s="96" t="s">
        <v>74</v>
      </c>
      <c r="D78" s="86" t="s">
        <v>48</v>
      </c>
      <c r="E78" s="65">
        <f t="shared" si="26"/>
        <v>7236.48</v>
      </c>
      <c r="F78" s="66">
        <v>0</v>
      </c>
      <c r="G78" s="67">
        <v>7236.48</v>
      </c>
      <c r="H78" s="68">
        <v>0</v>
      </c>
      <c r="I78" s="69">
        <f>SUM(J78:L78)</f>
        <v>6291.44</v>
      </c>
      <c r="J78" s="70">
        <v>5.25</v>
      </c>
      <c r="K78" s="71">
        <v>5865.15</v>
      </c>
      <c r="L78" s="230">
        <v>421.04</v>
      </c>
      <c r="M78" s="115" t="s">
        <v>411</v>
      </c>
      <c r="N78" s="127"/>
      <c r="O78" s="28"/>
      <c r="P78" s="28"/>
    </row>
    <row r="79" spans="1:16" ht="51" x14ac:dyDescent="0.25">
      <c r="A79" s="62"/>
      <c r="B79" s="63" t="s">
        <v>156</v>
      </c>
      <c r="C79" s="96" t="s">
        <v>74</v>
      </c>
      <c r="D79" s="86" t="s">
        <v>48</v>
      </c>
      <c r="E79" s="65">
        <f t="shared" si="26"/>
        <v>3110.36</v>
      </c>
      <c r="F79" s="66">
        <v>0</v>
      </c>
      <c r="G79" s="67">
        <v>3110.36</v>
      </c>
      <c r="H79" s="68">
        <v>0</v>
      </c>
      <c r="I79" s="69">
        <f>SUM(J79:L79)</f>
        <v>2695.4100000000003</v>
      </c>
      <c r="J79" s="70">
        <v>0</v>
      </c>
      <c r="K79" s="71">
        <v>2375.0300000000002</v>
      </c>
      <c r="L79" s="230">
        <v>320.38</v>
      </c>
      <c r="M79" s="115" t="s">
        <v>411</v>
      </c>
      <c r="N79" s="145"/>
      <c r="O79" s="28"/>
      <c r="P79" s="28"/>
    </row>
    <row r="80" spans="1:16" ht="60" x14ac:dyDescent="0.25">
      <c r="A80" s="53" t="s">
        <v>157</v>
      </c>
      <c r="B80" s="81" t="s">
        <v>158</v>
      </c>
      <c r="C80" s="95" t="s">
        <v>159</v>
      </c>
      <c r="D80" s="55" t="s">
        <v>48</v>
      </c>
      <c r="E80" s="56">
        <f t="shared" si="26"/>
        <v>0</v>
      </c>
      <c r="F80" s="57">
        <v>0</v>
      </c>
      <c r="G80" s="58">
        <v>0</v>
      </c>
      <c r="H80" s="59">
        <v>0</v>
      </c>
      <c r="I80" s="60">
        <f>SUM(J80:L80)</f>
        <v>6205.44</v>
      </c>
      <c r="J80" s="76">
        <v>0</v>
      </c>
      <c r="K80" s="77">
        <v>0</v>
      </c>
      <c r="L80" s="177">
        <v>6205.44</v>
      </c>
      <c r="M80" s="115" t="s">
        <v>411</v>
      </c>
      <c r="N80" s="174" t="s">
        <v>483</v>
      </c>
      <c r="O80" s="28"/>
      <c r="P80" s="28"/>
    </row>
    <row r="81" spans="1:16" ht="102" x14ac:dyDescent="0.25">
      <c r="A81" s="53" t="s">
        <v>160</v>
      </c>
      <c r="B81" s="54" t="s">
        <v>161</v>
      </c>
      <c r="C81" s="95" t="s">
        <v>74</v>
      </c>
      <c r="D81" s="55" t="s">
        <v>48</v>
      </c>
      <c r="E81" s="56">
        <f t="shared" si="26"/>
        <v>1440</v>
      </c>
      <c r="F81" s="57">
        <v>0</v>
      </c>
      <c r="G81" s="58">
        <v>0</v>
      </c>
      <c r="H81" s="59">
        <v>1440</v>
      </c>
      <c r="I81" s="234">
        <f>SUM(J81:L81)</f>
        <v>0</v>
      </c>
      <c r="J81" s="76">
        <v>0</v>
      </c>
      <c r="K81" s="77">
        <v>0</v>
      </c>
      <c r="L81" s="78">
        <v>0</v>
      </c>
      <c r="M81" s="112" t="s">
        <v>414</v>
      </c>
      <c r="N81" s="127" t="s">
        <v>484</v>
      </c>
      <c r="O81" s="28"/>
      <c r="P81" s="28"/>
    </row>
    <row r="82" spans="1:16" x14ac:dyDescent="0.25">
      <c r="A82" s="2"/>
      <c r="B82" s="274" t="s">
        <v>15</v>
      </c>
      <c r="C82" s="275"/>
      <c r="D82" s="35"/>
      <c r="E82" s="36"/>
      <c r="F82" s="37"/>
      <c r="G82" s="36"/>
      <c r="H82" s="38"/>
      <c r="I82" s="235"/>
      <c r="J82" s="38"/>
      <c r="K82" s="39"/>
      <c r="L82" s="38"/>
      <c r="M82" s="116"/>
      <c r="N82" s="131"/>
      <c r="O82" s="28"/>
      <c r="P82" s="28"/>
    </row>
    <row r="83" spans="1:16" x14ac:dyDescent="0.25">
      <c r="A83" s="2"/>
      <c r="B83" s="276" t="s">
        <v>19</v>
      </c>
      <c r="C83" s="277"/>
      <c r="D83" s="124">
        <v>54</v>
      </c>
      <c r="E83" s="122"/>
      <c r="F83" s="41"/>
      <c r="G83" s="40"/>
      <c r="H83" s="42"/>
      <c r="I83" s="236"/>
      <c r="J83" s="42"/>
      <c r="K83" s="43"/>
      <c r="L83" s="42"/>
      <c r="M83" s="117"/>
      <c r="N83" s="132"/>
      <c r="O83" s="28"/>
      <c r="P83" s="28"/>
    </row>
    <row r="84" spans="1:16" x14ac:dyDescent="0.25">
      <c r="A84" s="2"/>
      <c r="B84" s="278" t="s">
        <v>16</v>
      </c>
      <c r="C84" s="279"/>
      <c r="D84" s="124">
        <v>45</v>
      </c>
      <c r="E84" s="122"/>
      <c r="F84" s="41"/>
      <c r="G84" s="40"/>
      <c r="H84" s="42"/>
      <c r="I84" s="236"/>
      <c r="J84" s="42"/>
      <c r="K84" s="43"/>
      <c r="L84" s="42"/>
      <c r="M84" s="117"/>
      <c r="N84" s="132"/>
      <c r="O84" s="28"/>
      <c r="P84" s="28"/>
    </row>
    <row r="85" spans="1:16" x14ac:dyDescent="0.25">
      <c r="A85" s="2"/>
      <c r="B85" s="280" t="s">
        <v>17</v>
      </c>
      <c r="C85" s="281"/>
      <c r="D85" s="128">
        <v>34</v>
      </c>
      <c r="E85" s="123"/>
      <c r="F85" s="45"/>
      <c r="G85" s="44"/>
      <c r="H85" s="46"/>
      <c r="I85" s="237"/>
      <c r="J85" s="46"/>
      <c r="K85" s="47"/>
      <c r="L85" s="46"/>
      <c r="M85" s="118"/>
      <c r="N85" s="133"/>
      <c r="O85" s="28"/>
      <c r="P85" s="28"/>
    </row>
    <row r="86" spans="1:16" x14ac:dyDescent="0.25">
      <c r="B86" s="271" t="s">
        <v>18</v>
      </c>
      <c r="C86" s="271"/>
      <c r="D86" s="25"/>
      <c r="E86" s="48">
        <f>E73+E63+E42+E31+E11</f>
        <v>1356755.38</v>
      </c>
      <c r="F86" s="48">
        <f t="shared" ref="F86:H86" si="27">F73+F63+F42+F31+F11</f>
        <v>175668.37999999998</v>
      </c>
      <c r="G86" s="48">
        <f t="shared" si="27"/>
        <v>238734.75</v>
      </c>
      <c r="H86" s="48">
        <f t="shared" si="27"/>
        <v>942352.25</v>
      </c>
      <c r="I86" s="238">
        <f t="shared" ref="I86" si="28">SUM(J86:L86)</f>
        <v>705936.57000000007</v>
      </c>
      <c r="J86" s="48">
        <f>J73+J63+J42+J31+J11</f>
        <v>201505.27000000002</v>
      </c>
      <c r="K86" s="144">
        <f>K73+K63+K42+K31+K11</f>
        <v>62600.25</v>
      </c>
      <c r="L86" s="144">
        <f>L73+L63+L42+L31+L11</f>
        <v>441831.05000000005</v>
      </c>
      <c r="M86" s="119"/>
      <c r="N86" s="134"/>
      <c r="O86" s="28"/>
      <c r="P86" s="28"/>
    </row>
    <row r="87" spans="1:16" s="103" customFormat="1" x14ac:dyDescent="0.25">
      <c r="A87" s="2"/>
      <c r="B87" s="92"/>
      <c r="C87" s="27"/>
      <c r="D87" s="27"/>
      <c r="E87" s="31"/>
      <c r="F87" s="31"/>
      <c r="G87" s="31"/>
      <c r="H87" s="26"/>
      <c r="I87" s="26"/>
      <c r="J87" s="26"/>
      <c r="K87" s="26"/>
      <c r="L87" s="26"/>
      <c r="M87" s="113"/>
      <c r="N87" s="129"/>
      <c r="O87" s="26"/>
      <c r="P87" s="26"/>
    </row>
    <row r="88" spans="1:16" s="103" customFormat="1" x14ac:dyDescent="0.25">
      <c r="A88" s="2"/>
      <c r="B88" s="92"/>
      <c r="C88" s="27"/>
      <c r="D88" s="27"/>
      <c r="E88" s="31"/>
      <c r="F88" s="31"/>
      <c r="G88" s="31"/>
      <c r="H88" s="26"/>
      <c r="I88" s="26"/>
      <c r="J88" s="26"/>
      <c r="K88" s="26"/>
      <c r="L88" s="26"/>
      <c r="M88" s="113"/>
      <c r="N88" s="129"/>
      <c r="O88" s="26"/>
      <c r="P88" s="26"/>
    </row>
    <row r="89" spans="1:16" s="103" customFormat="1" ht="26.25" x14ac:dyDescent="0.25">
      <c r="A89" s="2"/>
      <c r="B89" s="92" t="s">
        <v>39</v>
      </c>
      <c r="C89" s="27"/>
      <c r="D89" s="27"/>
      <c r="E89" s="49"/>
      <c r="F89" s="31"/>
      <c r="G89" s="49"/>
      <c r="H89" s="26"/>
      <c r="I89" s="26"/>
      <c r="J89" s="26"/>
      <c r="K89" s="26"/>
      <c r="L89" s="26"/>
      <c r="M89" s="113"/>
      <c r="N89" s="129"/>
      <c r="O89" s="26"/>
      <c r="P89" s="26"/>
    </row>
    <row r="90" spans="1:16" s="103" customFormat="1" x14ac:dyDescent="0.25">
      <c r="A90" s="2"/>
      <c r="B90" s="92"/>
      <c r="C90" s="27"/>
      <c r="D90" s="27"/>
      <c r="E90" s="31"/>
      <c r="F90" s="31"/>
      <c r="G90" s="31"/>
      <c r="H90" s="26"/>
      <c r="I90" s="26"/>
      <c r="J90" s="26"/>
      <c r="K90" s="26"/>
      <c r="L90" s="26"/>
      <c r="M90" s="113"/>
      <c r="N90" s="129"/>
      <c r="O90" s="26"/>
      <c r="P90" s="26"/>
    </row>
    <row r="91" spans="1:16" x14ac:dyDescent="0.25">
      <c r="B91" s="93"/>
      <c r="C91" s="29"/>
      <c r="D91" s="29"/>
      <c r="E91" s="50"/>
      <c r="F91" s="50"/>
      <c r="G91" s="50"/>
      <c r="H91" s="28"/>
      <c r="I91" s="28"/>
      <c r="J91" s="28"/>
      <c r="K91" s="28"/>
      <c r="L91" s="28"/>
      <c r="O91" s="28"/>
      <c r="P91" s="28"/>
    </row>
    <row r="92" spans="1:16" x14ac:dyDescent="0.25">
      <c r="B92" s="285" t="s">
        <v>460</v>
      </c>
      <c r="C92" s="285"/>
      <c r="D92" s="285"/>
      <c r="E92" s="286" t="s">
        <v>40</v>
      </c>
      <c r="F92" s="287"/>
      <c r="G92" s="288"/>
      <c r="H92" s="284" t="s">
        <v>41</v>
      </c>
      <c r="I92" s="284"/>
      <c r="J92" s="284"/>
      <c r="K92" s="28"/>
      <c r="L92" s="28"/>
      <c r="O92" s="28"/>
      <c r="P92" s="28"/>
    </row>
    <row r="93" spans="1:16" ht="28.5" x14ac:dyDescent="0.25">
      <c r="B93" s="51" t="s">
        <v>12</v>
      </c>
      <c r="C93" s="51" t="s">
        <v>13</v>
      </c>
      <c r="D93" s="51" t="s">
        <v>14</v>
      </c>
      <c r="E93" s="52" t="s">
        <v>12</v>
      </c>
      <c r="F93" s="52" t="s">
        <v>13</v>
      </c>
      <c r="G93" s="52" t="s">
        <v>14</v>
      </c>
      <c r="H93" s="52" t="s">
        <v>12</v>
      </c>
      <c r="I93" s="52" t="s">
        <v>13</v>
      </c>
      <c r="J93" s="52" t="s">
        <v>14</v>
      </c>
      <c r="K93" s="28"/>
      <c r="L93" s="28"/>
      <c r="O93" s="28"/>
      <c r="P93" s="28"/>
    </row>
    <row r="94" spans="1:16" x14ac:dyDescent="0.25">
      <c r="B94" s="313">
        <f>C94+D94</f>
        <v>1356755.38</v>
      </c>
      <c r="C94" s="233">
        <f>G86</f>
        <v>238734.75</v>
      </c>
      <c r="D94" s="109">
        <f>F86+H86</f>
        <v>1118020.6299999999</v>
      </c>
      <c r="E94" s="109">
        <f>F94+G94</f>
        <v>705936.57000000007</v>
      </c>
      <c r="F94" s="109">
        <f>K86</f>
        <v>62600.25</v>
      </c>
      <c r="G94" s="110">
        <f>J86+L86</f>
        <v>643336.32000000007</v>
      </c>
      <c r="H94" s="111">
        <f>I94+J94</f>
        <v>-650818.80999999982</v>
      </c>
      <c r="I94" s="111">
        <f>F94-C94</f>
        <v>-176134.5</v>
      </c>
      <c r="J94" s="111">
        <f>G94-D94</f>
        <v>-474684.30999999982</v>
      </c>
      <c r="K94" s="28"/>
      <c r="L94" s="28"/>
      <c r="O94" s="28"/>
      <c r="P94" s="28"/>
    </row>
    <row r="95" spans="1:16" x14ac:dyDescent="0.25">
      <c r="B95" s="93"/>
      <c r="C95" s="29"/>
      <c r="D95" s="29"/>
      <c r="E95" s="50"/>
      <c r="F95" s="50"/>
      <c r="G95" s="50"/>
      <c r="H95" s="28"/>
      <c r="I95" s="28"/>
      <c r="J95" s="28"/>
      <c r="K95" s="28"/>
      <c r="L95" s="28"/>
      <c r="O95" s="28"/>
      <c r="P95" s="28"/>
    </row>
    <row r="96" spans="1:16" x14ac:dyDescent="0.25">
      <c r="B96" s="93"/>
      <c r="C96" s="120"/>
      <c r="D96" s="29"/>
      <c r="E96" s="50"/>
      <c r="F96" s="50"/>
      <c r="G96" s="50"/>
      <c r="H96" s="28"/>
      <c r="I96" s="121"/>
      <c r="J96" s="28"/>
      <c r="K96" s="28"/>
      <c r="L96" s="28"/>
      <c r="O96" s="28"/>
      <c r="P96" s="28"/>
    </row>
    <row r="97" spans="2:16" ht="16.5" x14ac:dyDescent="0.25">
      <c r="B97" s="93"/>
      <c r="C97" s="29"/>
      <c r="D97" s="137"/>
      <c r="E97" s="50"/>
      <c r="F97" s="50"/>
      <c r="G97" s="50"/>
      <c r="H97" s="28"/>
      <c r="I97" s="28"/>
      <c r="J97" s="28"/>
      <c r="K97" s="28"/>
      <c r="L97" s="28"/>
      <c r="O97" s="28"/>
      <c r="P97" s="28"/>
    </row>
    <row r="98" spans="2:16" x14ac:dyDescent="0.25">
      <c r="B98" s="93"/>
      <c r="C98" s="29"/>
      <c r="D98" s="29"/>
      <c r="E98" s="50"/>
      <c r="F98" s="50"/>
      <c r="G98" s="50"/>
      <c r="H98" s="28"/>
      <c r="I98" s="28"/>
      <c r="J98" s="28"/>
      <c r="K98" s="28"/>
      <c r="L98" s="28"/>
      <c r="O98" s="28"/>
      <c r="P98" s="28"/>
    </row>
    <row r="99" spans="2:16" x14ac:dyDescent="0.25">
      <c r="B99" s="93"/>
      <c r="C99" s="29"/>
      <c r="D99" s="29"/>
      <c r="E99" s="50"/>
      <c r="F99" s="50"/>
      <c r="G99" s="50"/>
      <c r="H99" s="28"/>
      <c r="I99" s="28"/>
      <c r="J99" s="28"/>
      <c r="K99" s="28"/>
      <c r="L99" s="28"/>
      <c r="O99" s="28"/>
      <c r="P99" s="28"/>
    </row>
    <row r="100" spans="2:16" ht="75.75" customHeight="1" x14ac:dyDescent="0.3">
      <c r="B100" s="282" t="s">
        <v>579</v>
      </c>
      <c r="C100" s="282"/>
      <c r="D100" s="259"/>
      <c r="E100" s="260"/>
      <c r="F100" s="261"/>
      <c r="G100" s="261"/>
      <c r="I100" s="262"/>
      <c r="J100" s="28"/>
      <c r="K100" s="261" t="s">
        <v>580</v>
      </c>
      <c r="L100" s="28"/>
      <c r="O100" s="28"/>
      <c r="P100" s="28"/>
    </row>
    <row r="101" spans="2:16" ht="21" x14ac:dyDescent="0.35">
      <c r="B101" s="263"/>
      <c r="C101" s="259"/>
      <c r="D101" s="259"/>
      <c r="E101" s="260"/>
      <c r="F101" s="264"/>
      <c r="G101" s="265"/>
      <c r="I101" s="262"/>
      <c r="J101" s="28"/>
      <c r="K101" s="266"/>
      <c r="L101" s="28"/>
      <c r="O101" s="28"/>
      <c r="P101" s="28"/>
    </row>
    <row r="102" spans="2:16" ht="39.75" customHeight="1" x14ac:dyDescent="0.3">
      <c r="B102" s="282" t="s">
        <v>581</v>
      </c>
      <c r="C102" s="282"/>
      <c r="D102" s="259"/>
      <c r="E102" s="260"/>
      <c r="F102" s="261"/>
      <c r="G102" s="261"/>
      <c r="I102" s="262"/>
      <c r="J102" s="28"/>
      <c r="K102" s="261" t="s">
        <v>582</v>
      </c>
      <c r="L102" s="28"/>
      <c r="O102" s="28"/>
      <c r="P102" s="28"/>
    </row>
    <row r="103" spans="2:16" x14ac:dyDescent="0.25">
      <c r="B103" s="93"/>
      <c r="C103" s="29"/>
      <c r="D103" s="29"/>
      <c r="E103" s="50"/>
      <c r="F103" s="50"/>
      <c r="G103" s="50"/>
      <c r="H103" s="28"/>
      <c r="I103" s="28"/>
      <c r="J103" s="28"/>
      <c r="K103" s="28"/>
      <c r="L103" s="28"/>
      <c r="O103" s="28"/>
      <c r="P103" s="28"/>
    </row>
    <row r="104" spans="2:16" x14ac:dyDescent="0.25">
      <c r="B104" s="93"/>
      <c r="C104" s="29"/>
      <c r="D104" s="29"/>
      <c r="E104" s="50"/>
      <c r="F104" s="50"/>
      <c r="G104" s="50"/>
      <c r="H104" s="28"/>
      <c r="I104" s="28"/>
      <c r="J104" s="28"/>
      <c r="K104" s="28"/>
      <c r="L104" s="28"/>
      <c r="O104" s="28"/>
      <c r="P104" s="28"/>
    </row>
    <row r="105" spans="2:16" x14ac:dyDescent="0.25">
      <c r="B105" s="93"/>
      <c r="C105" s="29"/>
      <c r="D105" s="29"/>
      <c r="E105" s="50"/>
      <c r="F105" s="50"/>
      <c r="G105" s="50"/>
      <c r="H105" s="28"/>
      <c r="I105" s="28"/>
      <c r="J105" s="28"/>
      <c r="K105" s="28"/>
      <c r="L105" s="28"/>
      <c r="O105" s="28"/>
      <c r="P105" s="28"/>
    </row>
  </sheetData>
  <sheetProtection selectLockedCells="1" selectUnlockedCells="1"/>
  <mergeCells count="26">
    <mergeCell ref="B100:C100"/>
    <mergeCell ref="B102:C102"/>
    <mergeCell ref="N6:N8"/>
    <mergeCell ref="B10:N10"/>
    <mergeCell ref="I6:L6"/>
    <mergeCell ref="E7:E8"/>
    <mergeCell ref="F7:H7"/>
    <mergeCell ref="I7:I8"/>
    <mergeCell ref="J7:L7"/>
    <mergeCell ref="M6:M8"/>
    <mergeCell ref="H92:J92"/>
    <mergeCell ref="B92:D92"/>
    <mergeCell ref="E92:G92"/>
    <mergeCell ref="B1:P1"/>
    <mergeCell ref="B2:P2"/>
    <mergeCell ref="B3:P3"/>
    <mergeCell ref="B4:P4"/>
    <mergeCell ref="B86:C86"/>
    <mergeCell ref="B6:B8"/>
    <mergeCell ref="C6:C8"/>
    <mergeCell ref="D6:D8"/>
    <mergeCell ref="E6:H6"/>
    <mergeCell ref="B82:C82"/>
    <mergeCell ref="B83:C83"/>
    <mergeCell ref="B84:C84"/>
    <mergeCell ref="B85:C85"/>
  </mergeCells>
  <pageMargins left="0.19685039370078741" right="0.19685039370078741" top="0.55118110236220474" bottom="0.55118110236220474"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86"/>
  <sheetViews>
    <sheetView zoomScale="93" zoomScaleNormal="93" workbookViewId="0">
      <pane xSplit="6" ySplit="11" topLeftCell="G173" activePane="bottomRight" state="frozen"/>
      <selection pane="topRight" activeCell="G1" sqref="G1"/>
      <selection pane="bottomLeft" activeCell="A12" sqref="A12"/>
      <selection pane="bottomRight" sqref="A1:I186"/>
    </sheetView>
  </sheetViews>
  <sheetFormatPr defaultColWidth="9.140625" defaultRowHeight="11.25" x14ac:dyDescent="0.2"/>
  <cols>
    <col min="1" max="1" width="4.85546875" style="199" customWidth="1"/>
    <col min="2" max="2" width="17.42578125" style="151" customWidth="1"/>
    <col min="3" max="3" width="13.5703125" style="151" customWidth="1"/>
    <col min="4" max="4" width="27.140625" style="227" customWidth="1"/>
    <col min="5" max="5" width="8.85546875" style="228" customWidth="1"/>
    <col min="6" max="6" width="9.140625" style="151" customWidth="1"/>
    <col min="7" max="7" width="12.5703125" style="151" customWidth="1"/>
    <col min="8" max="8" width="11.5703125" style="151" customWidth="1"/>
    <col min="9" max="9" width="45" style="151" customWidth="1"/>
    <col min="10" max="10" width="17.5703125" style="165" customWidth="1"/>
    <col min="11" max="17" width="9.140625" style="151"/>
    <col min="18" max="16384" width="9.140625" style="147"/>
  </cols>
  <sheetData>
    <row r="1" spans="1:14" s="151" customFormat="1" x14ac:dyDescent="0.2">
      <c r="A1" s="199"/>
      <c r="D1" s="227"/>
      <c r="E1" s="228"/>
      <c r="J1" s="165"/>
    </row>
    <row r="2" spans="1:14" s="151" customFormat="1" x14ac:dyDescent="0.2">
      <c r="A2" s="199"/>
      <c r="B2" s="301" t="s">
        <v>30</v>
      </c>
      <c r="C2" s="301"/>
      <c r="D2" s="301"/>
      <c r="E2" s="301"/>
      <c r="F2" s="301"/>
      <c r="G2" s="301"/>
      <c r="H2" s="301"/>
      <c r="I2" s="301"/>
      <c r="J2" s="164"/>
      <c r="K2" s="200"/>
      <c r="L2" s="200"/>
      <c r="M2" s="200"/>
      <c r="N2" s="200"/>
    </row>
    <row r="3" spans="1:14" s="151" customFormat="1" x14ac:dyDescent="0.2">
      <c r="A3" s="199"/>
      <c r="B3" s="302" t="s">
        <v>222</v>
      </c>
      <c r="C3" s="302"/>
      <c r="D3" s="302"/>
      <c r="E3" s="302"/>
      <c r="F3" s="302"/>
      <c r="G3" s="302"/>
      <c r="H3" s="302"/>
      <c r="I3" s="302"/>
      <c r="J3" s="165"/>
    </row>
    <row r="4" spans="1:14" s="151" customFormat="1" x14ac:dyDescent="0.2">
      <c r="A4" s="199"/>
      <c r="B4" s="303" t="s">
        <v>496</v>
      </c>
      <c r="C4" s="303"/>
      <c r="D4" s="303"/>
      <c r="E4" s="303"/>
      <c r="F4" s="303"/>
      <c r="G4" s="303"/>
      <c r="H4" s="303"/>
      <c r="I4" s="303"/>
      <c r="J4" s="166"/>
      <c r="K4" s="201"/>
      <c r="L4" s="201"/>
      <c r="M4" s="201"/>
      <c r="N4" s="201"/>
    </row>
    <row r="5" spans="1:14" s="151" customFormat="1" x14ac:dyDescent="0.2">
      <c r="A5" s="199"/>
      <c r="B5" s="196"/>
      <c r="C5" s="202"/>
      <c r="D5" s="196"/>
      <c r="E5" s="196"/>
      <c r="F5" s="196"/>
      <c r="J5" s="165"/>
    </row>
    <row r="6" spans="1:14" s="151" customFormat="1" x14ac:dyDescent="0.2">
      <c r="A6" s="199"/>
      <c r="B6" s="304" t="s">
        <v>27</v>
      </c>
      <c r="C6" s="306" t="s">
        <v>20</v>
      </c>
      <c r="D6" s="304" t="s">
        <v>21</v>
      </c>
      <c r="E6" s="304" t="s">
        <v>22</v>
      </c>
      <c r="F6" s="308" t="s">
        <v>26</v>
      </c>
      <c r="G6" s="308"/>
      <c r="H6" s="304" t="s">
        <v>25</v>
      </c>
      <c r="I6" s="304" t="s">
        <v>445</v>
      </c>
      <c r="J6" s="165"/>
    </row>
    <row r="7" spans="1:14" s="151" customFormat="1" x14ac:dyDescent="0.2">
      <c r="A7" s="199"/>
      <c r="B7" s="305"/>
      <c r="C7" s="307"/>
      <c r="D7" s="305"/>
      <c r="E7" s="305"/>
      <c r="F7" s="246" t="s">
        <v>23</v>
      </c>
      <c r="G7" s="246" t="s">
        <v>24</v>
      </c>
      <c r="H7" s="305"/>
      <c r="I7" s="305"/>
      <c r="J7" s="165"/>
    </row>
    <row r="8" spans="1:14" s="151" customFormat="1" x14ac:dyDescent="0.2">
      <c r="A8" s="199"/>
      <c r="B8" s="243">
        <v>1</v>
      </c>
      <c r="C8" s="244">
        <v>2</v>
      </c>
      <c r="D8" s="243">
        <v>3</v>
      </c>
      <c r="E8" s="243">
        <v>4</v>
      </c>
      <c r="F8" s="243">
        <v>5</v>
      </c>
      <c r="G8" s="243">
        <v>6</v>
      </c>
      <c r="H8" s="243">
        <v>7</v>
      </c>
      <c r="I8" s="243">
        <v>8</v>
      </c>
      <c r="J8" s="165"/>
    </row>
    <row r="9" spans="1:14" s="151" customFormat="1" x14ac:dyDescent="0.2">
      <c r="A9" s="199"/>
      <c r="B9" s="289" t="s">
        <v>32</v>
      </c>
      <c r="C9" s="289"/>
      <c r="D9" s="289"/>
      <c r="E9" s="289"/>
      <c r="F9" s="289"/>
      <c r="G9" s="289"/>
      <c r="H9" s="289"/>
      <c r="I9" s="289"/>
      <c r="J9" s="165"/>
    </row>
    <row r="10" spans="1:14" s="151" customFormat="1" x14ac:dyDescent="0.2">
      <c r="A10" s="199"/>
      <c r="B10" s="289" t="s">
        <v>33</v>
      </c>
      <c r="C10" s="289"/>
      <c r="D10" s="289"/>
      <c r="E10" s="289"/>
      <c r="F10" s="289"/>
      <c r="G10" s="289"/>
      <c r="H10" s="289"/>
      <c r="I10" s="289"/>
      <c r="J10" s="165"/>
    </row>
    <row r="11" spans="1:14" s="151" customFormat="1" x14ac:dyDescent="0.2">
      <c r="A11" s="203">
        <v>1</v>
      </c>
      <c r="B11" s="290" t="s">
        <v>43</v>
      </c>
      <c r="C11" s="291"/>
      <c r="D11" s="291"/>
      <c r="E11" s="291"/>
      <c r="F11" s="291"/>
      <c r="G11" s="291"/>
      <c r="H11" s="292"/>
      <c r="I11" s="152"/>
      <c r="J11" s="165"/>
    </row>
    <row r="12" spans="1:14" s="151" customFormat="1" ht="123.75" x14ac:dyDescent="0.2">
      <c r="A12" s="204">
        <v>1.1000000000000001</v>
      </c>
      <c r="B12" s="148" t="s">
        <v>45</v>
      </c>
      <c r="C12" s="242" t="s">
        <v>245</v>
      </c>
      <c r="D12" s="148"/>
      <c r="E12" s="246" t="s">
        <v>162</v>
      </c>
      <c r="F12" s="153">
        <f>'виконання ІС'!E13</f>
        <v>65514.38</v>
      </c>
      <c r="G12" s="153">
        <f>'виконання ІС'!I13</f>
        <v>48886.16</v>
      </c>
      <c r="H12" s="153">
        <f>G12-F12</f>
        <v>-16628.219999999994</v>
      </c>
      <c r="I12" s="148" t="s">
        <v>449</v>
      </c>
      <c r="J12" s="165"/>
    </row>
    <row r="13" spans="1:14" s="151" customFormat="1" ht="75" customHeight="1" x14ac:dyDescent="0.2">
      <c r="A13" s="205" t="s">
        <v>385</v>
      </c>
      <c r="B13" s="148" t="s">
        <v>167</v>
      </c>
      <c r="C13" s="242" t="s">
        <v>246</v>
      </c>
      <c r="D13" s="206" t="s">
        <v>227</v>
      </c>
      <c r="E13" s="246" t="s">
        <v>408</v>
      </c>
      <c r="F13" s="179">
        <v>130000</v>
      </c>
      <c r="G13" s="179">
        <v>177669</v>
      </c>
      <c r="H13" s="154">
        <f t="shared" ref="H13:H19" si="0">G13-F13</f>
        <v>47669</v>
      </c>
      <c r="I13" s="148" t="s">
        <v>556</v>
      </c>
      <c r="J13" s="165"/>
    </row>
    <row r="14" spans="1:14" s="151" customFormat="1" ht="33.75" x14ac:dyDescent="0.2">
      <c r="A14" s="207"/>
      <c r="B14" s="241"/>
      <c r="C14" s="242" t="s">
        <v>377</v>
      </c>
      <c r="D14" s="206" t="s">
        <v>228</v>
      </c>
      <c r="E14" s="246" t="s">
        <v>162</v>
      </c>
      <c r="F14" s="154">
        <v>0.5</v>
      </c>
      <c r="G14" s="245">
        <f>G12/G13</f>
        <v>0.27515300924753333</v>
      </c>
      <c r="H14" s="245">
        <f t="shared" si="0"/>
        <v>-0.22484699075246667</v>
      </c>
      <c r="I14" s="148" t="s">
        <v>488</v>
      </c>
      <c r="J14" s="165"/>
      <c r="M14" s="208"/>
    </row>
    <row r="15" spans="1:14" s="151" customFormat="1" ht="45" x14ac:dyDescent="0.2">
      <c r="A15" s="207"/>
      <c r="B15" s="241"/>
      <c r="C15" s="242" t="s">
        <v>247</v>
      </c>
      <c r="D15" s="206" t="s">
        <v>229</v>
      </c>
      <c r="E15" s="246" t="s">
        <v>163</v>
      </c>
      <c r="F15" s="245">
        <v>87</v>
      </c>
      <c r="G15" s="149">
        <v>89.17</v>
      </c>
      <c r="H15" s="245">
        <f>G15-F15</f>
        <v>2.1700000000000017</v>
      </c>
      <c r="I15" s="148" t="s">
        <v>487</v>
      </c>
      <c r="J15" s="165"/>
    </row>
    <row r="16" spans="1:14" s="151" customFormat="1" ht="45" x14ac:dyDescent="0.2">
      <c r="A16" s="205" t="s">
        <v>386</v>
      </c>
      <c r="B16" s="148" t="s">
        <v>166</v>
      </c>
      <c r="C16" s="242" t="s">
        <v>245</v>
      </c>
      <c r="D16" s="148"/>
      <c r="E16" s="246" t="s">
        <v>162</v>
      </c>
      <c r="F16" s="153">
        <f>'виконання ІС'!E14</f>
        <v>37037.81</v>
      </c>
      <c r="G16" s="153">
        <f>'виконання ІС'!I14</f>
        <v>46386.45</v>
      </c>
      <c r="H16" s="155">
        <f t="shared" si="0"/>
        <v>9348.64</v>
      </c>
      <c r="I16" s="148" t="s">
        <v>433</v>
      </c>
      <c r="J16" s="165"/>
    </row>
    <row r="17" spans="1:10" s="151" customFormat="1" ht="78.75" x14ac:dyDescent="0.2">
      <c r="A17" s="205"/>
      <c r="B17" s="185"/>
      <c r="C17" s="242" t="s">
        <v>246</v>
      </c>
      <c r="D17" s="148" t="s">
        <v>230</v>
      </c>
      <c r="E17" s="246" t="s">
        <v>408</v>
      </c>
      <c r="F17" s="180">
        <v>98400</v>
      </c>
      <c r="G17" s="180">
        <v>95477</v>
      </c>
      <c r="H17" s="180">
        <f t="shared" si="0"/>
        <v>-2923</v>
      </c>
      <c r="I17" s="148" t="s">
        <v>557</v>
      </c>
      <c r="J17" s="165"/>
    </row>
    <row r="18" spans="1:10" s="151" customFormat="1" ht="33.75" x14ac:dyDescent="0.2">
      <c r="A18" s="207"/>
      <c r="B18" s="241"/>
      <c r="C18" s="242" t="s">
        <v>377</v>
      </c>
      <c r="D18" s="148" t="s">
        <v>231</v>
      </c>
      <c r="E18" s="246" t="s">
        <v>162</v>
      </c>
      <c r="F18" s="180">
        <v>0.38</v>
      </c>
      <c r="G18" s="149">
        <f>G16/G17</f>
        <v>0.48583899787383344</v>
      </c>
      <c r="H18" s="245">
        <v>0</v>
      </c>
      <c r="I18" s="148" t="s">
        <v>432</v>
      </c>
      <c r="J18" s="165"/>
    </row>
    <row r="19" spans="1:10" s="151" customFormat="1" ht="78.75" x14ac:dyDescent="0.2">
      <c r="A19" s="207"/>
      <c r="B19" s="241"/>
      <c r="C19" s="242" t="s">
        <v>247</v>
      </c>
      <c r="D19" s="148" t="s">
        <v>233</v>
      </c>
      <c r="E19" s="246" t="s">
        <v>163</v>
      </c>
      <c r="F19" s="245">
        <v>72</v>
      </c>
      <c r="G19" s="245">
        <v>61.73</v>
      </c>
      <c r="H19" s="245">
        <f t="shared" si="0"/>
        <v>-10.270000000000003</v>
      </c>
      <c r="I19" s="148" t="s">
        <v>489</v>
      </c>
      <c r="J19" s="165"/>
    </row>
    <row r="20" spans="1:10" s="151" customFormat="1" ht="33.75" x14ac:dyDescent="0.2">
      <c r="A20" s="205" t="s">
        <v>387</v>
      </c>
      <c r="B20" s="148" t="s">
        <v>165</v>
      </c>
      <c r="C20" s="242" t="s">
        <v>245</v>
      </c>
      <c r="D20" s="148"/>
      <c r="E20" s="246" t="s">
        <v>162</v>
      </c>
      <c r="F20" s="156">
        <f>'виконання ІС'!E15</f>
        <v>23973.439999999999</v>
      </c>
      <c r="G20" s="156">
        <f>'виконання ІС'!I15</f>
        <v>16312.42</v>
      </c>
      <c r="H20" s="156">
        <f>G20-F20</f>
        <v>-7661.0199999999986</v>
      </c>
      <c r="I20" s="148" t="s">
        <v>434</v>
      </c>
      <c r="J20" s="165"/>
    </row>
    <row r="21" spans="1:10" s="151" customFormat="1" ht="22.5" x14ac:dyDescent="0.2">
      <c r="A21" s="207"/>
      <c r="B21" s="148"/>
      <c r="C21" s="242" t="s">
        <v>246</v>
      </c>
      <c r="D21" s="154" t="s">
        <v>236</v>
      </c>
      <c r="E21" s="246" t="s">
        <v>408</v>
      </c>
      <c r="F21" s="157">
        <v>36500</v>
      </c>
      <c r="G21" s="157">
        <v>47567</v>
      </c>
      <c r="H21" s="157">
        <f>G21-F21</f>
        <v>11067</v>
      </c>
      <c r="I21" s="148" t="s">
        <v>490</v>
      </c>
      <c r="J21" s="165"/>
    </row>
    <row r="22" spans="1:10" s="151" customFormat="1" ht="33.75" x14ac:dyDescent="0.2">
      <c r="A22" s="207"/>
      <c r="B22" s="241"/>
      <c r="C22" s="242" t="s">
        <v>377</v>
      </c>
      <c r="D22" s="148" t="s">
        <v>237</v>
      </c>
      <c r="E22" s="246" t="s">
        <v>162</v>
      </c>
      <c r="F22" s="157">
        <v>0.66</v>
      </c>
      <c r="G22" s="181">
        <f>G20/G21</f>
        <v>0.34293564866398973</v>
      </c>
      <c r="H22" s="158">
        <f>G22-F22</f>
        <v>-0.3170643513360103</v>
      </c>
      <c r="I22" s="148" t="s">
        <v>432</v>
      </c>
      <c r="J22" s="165"/>
    </row>
    <row r="23" spans="1:10" s="151" customFormat="1" ht="45" x14ac:dyDescent="0.2">
      <c r="A23" s="207"/>
      <c r="B23" s="241"/>
      <c r="C23" s="148" t="s">
        <v>234</v>
      </c>
      <c r="D23" s="148" t="s">
        <v>238</v>
      </c>
      <c r="E23" s="246" t="s">
        <v>163</v>
      </c>
      <c r="F23" s="245">
        <v>85</v>
      </c>
      <c r="G23" s="182">
        <v>84</v>
      </c>
      <c r="H23" s="158">
        <f>G23-F23</f>
        <v>-1</v>
      </c>
      <c r="I23" s="148" t="s">
        <v>535</v>
      </c>
      <c r="J23" s="165"/>
    </row>
    <row r="24" spans="1:10" s="151" customFormat="1" ht="90" x14ac:dyDescent="0.2">
      <c r="A24" s="209" t="s">
        <v>51</v>
      </c>
      <c r="B24" s="206" t="s">
        <v>52</v>
      </c>
      <c r="C24" s="242" t="s">
        <v>245</v>
      </c>
      <c r="D24" s="246"/>
      <c r="E24" s="246" t="s">
        <v>162</v>
      </c>
      <c r="F24" s="153">
        <f>'виконання ІС'!E16</f>
        <v>2420</v>
      </c>
      <c r="G24" s="153">
        <f>'виконання ІС'!I16</f>
        <v>23407.49</v>
      </c>
      <c r="H24" s="153">
        <v>-350</v>
      </c>
      <c r="I24" s="148" t="s">
        <v>435</v>
      </c>
      <c r="J24" s="165"/>
    </row>
    <row r="25" spans="1:10" s="151" customFormat="1" ht="33.75" x14ac:dyDescent="0.2">
      <c r="A25" s="207"/>
      <c r="B25" s="241"/>
      <c r="C25" s="148" t="s">
        <v>234</v>
      </c>
      <c r="D25" s="148" t="s">
        <v>239</v>
      </c>
      <c r="E25" s="246" t="s">
        <v>163</v>
      </c>
      <c r="F25" s="154">
        <v>30</v>
      </c>
      <c r="G25" s="179">
        <v>90</v>
      </c>
      <c r="H25" s="154">
        <v>0</v>
      </c>
      <c r="I25" s="183" t="s">
        <v>491</v>
      </c>
      <c r="J25" s="165"/>
    </row>
    <row r="26" spans="1:10" s="151" customFormat="1" ht="56.25" x14ac:dyDescent="0.2">
      <c r="A26" s="209" t="s">
        <v>54</v>
      </c>
      <c r="B26" s="206" t="s">
        <v>168</v>
      </c>
      <c r="C26" s="242" t="s">
        <v>245</v>
      </c>
      <c r="D26" s="246"/>
      <c r="E26" s="246" t="s">
        <v>162</v>
      </c>
      <c r="F26" s="153">
        <f>'виконання ІС'!E17</f>
        <v>0</v>
      </c>
      <c r="G26" s="153">
        <f>'виконання ІС'!I17</f>
        <v>10035.24</v>
      </c>
      <c r="H26" s="153">
        <f t="shared" ref="H26:H32" si="1">G26-F26</f>
        <v>10035.24</v>
      </c>
      <c r="I26" s="148" t="s">
        <v>436</v>
      </c>
      <c r="J26" s="165"/>
    </row>
    <row r="27" spans="1:10" s="151" customFormat="1" ht="45" x14ac:dyDescent="0.2">
      <c r="A27" s="207"/>
      <c r="B27" s="241"/>
      <c r="C27" s="242" t="s">
        <v>246</v>
      </c>
      <c r="D27" s="148" t="s">
        <v>240</v>
      </c>
      <c r="E27" s="246" t="s">
        <v>408</v>
      </c>
      <c r="F27" s="154">
        <v>16</v>
      </c>
      <c r="G27" s="154">
        <v>16</v>
      </c>
      <c r="H27" s="159">
        <f t="shared" si="1"/>
        <v>0</v>
      </c>
      <c r="I27" s="148" t="s">
        <v>492</v>
      </c>
      <c r="J27" s="165"/>
    </row>
    <row r="28" spans="1:10" s="151" customFormat="1" ht="45" x14ac:dyDescent="0.2">
      <c r="A28" s="207"/>
      <c r="B28" s="241"/>
      <c r="C28" s="148" t="s">
        <v>234</v>
      </c>
      <c r="D28" s="148" t="s">
        <v>241</v>
      </c>
      <c r="E28" s="246" t="s">
        <v>163</v>
      </c>
      <c r="F28" s="160">
        <v>80</v>
      </c>
      <c r="G28" s="149">
        <v>98.9</v>
      </c>
      <c r="H28" s="159">
        <f t="shared" si="1"/>
        <v>18.900000000000006</v>
      </c>
      <c r="I28" s="148" t="s">
        <v>536</v>
      </c>
      <c r="J28" s="165"/>
    </row>
    <row r="29" spans="1:10" s="151" customFormat="1" ht="90" x14ac:dyDescent="0.2">
      <c r="A29" s="209" t="s">
        <v>169</v>
      </c>
      <c r="B29" s="206" t="s">
        <v>58</v>
      </c>
      <c r="C29" s="148" t="s">
        <v>248</v>
      </c>
      <c r="D29" s="246"/>
      <c r="E29" s="246" t="s">
        <v>162</v>
      </c>
      <c r="F29" s="153">
        <f>'виконання ІС'!E18</f>
        <v>8270</v>
      </c>
      <c r="G29" s="153">
        <f>'виконання ІС'!I18</f>
        <v>4837.32</v>
      </c>
      <c r="H29" s="153">
        <f t="shared" si="1"/>
        <v>-3432.6800000000003</v>
      </c>
      <c r="I29" s="148" t="s">
        <v>436</v>
      </c>
      <c r="J29" s="165"/>
    </row>
    <row r="30" spans="1:10" s="151" customFormat="1" ht="33.75" x14ac:dyDescent="0.2">
      <c r="A30" s="207"/>
      <c r="B30" s="241"/>
      <c r="C30" s="242" t="s">
        <v>246</v>
      </c>
      <c r="D30" s="148" t="s">
        <v>242</v>
      </c>
      <c r="E30" s="246" t="s">
        <v>164</v>
      </c>
      <c r="F30" s="154">
        <v>5</v>
      </c>
      <c r="G30" s="154">
        <v>5</v>
      </c>
      <c r="H30" s="159">
        <f t="shared" si="1"/>
        <v>0</v>
      </c>
      <c r="I30" s="148" t="s">
        <v>537</v>
      </c>
      <c r="J30" s="165"/>
    </row>
    <row r="31" spans="1:10" s="151" customFormat="1" ht="22.5" x14ac:dyDescent="0.2">
      <c r="A31" s="207"/>
      <c r="B31" s="241"/>
      <c r="C31" s="242" t="s">
        <v>377</v>
      </c>
      <c r="D31" s="148" t="s">
        <v>243</v>
      </c>
      <c r="E31" s="246" t="s">
        <v>162</v>
      </c>
      <c r="F31" s="154">
        <v>330.8</v>
      </c>
      <c r="G31" s="149">
        <v>193.49</v>
      </c>
      <c r="H31" s="159">
        <f t="shared" si="1"/>
        <v>-137.31</v>
      </c>
      <c r="I31" s="148" t="s">
        <v>432</v>
      </c>
      <c r="J31" s="165"/>
    </row>
    <row r="32" spans="1:10" s="151" customFormat="1" ht="33.75" x14ac:dyDescent="0.2">
      <c r="A32" s="207"/>
      <c r="B32" s="241"/>
      <c r="C32" s="148" t="s">
        <v>234</v>
      </c>
      <c r="D32" s="148" t="s">
        <v>244</v>
      </c>
      <c r="E32" s="246" t="s">
        <v>163</v>
      </c>
      <c r="F32" s="154">
        <v>60</v>
      </c>
      <c r="G32" s="149">
        <v>77.3</v>
      </c>
      <c r="H32" s="159">
        <f t="shared" si="1"/>
        <v>17.299999999999997</v>
      </c>
      <c r="I32" s="148" t="s">
        <v>576</v>
      </c>
      <c r="J32" s="165"/>
    </row>
    <row r="33" spans="1:11" s="151" customFormat="1" ht="78.75" x14ac:dyDescent="0.2">
      <c r="A33" s="209" t="s">
        <v>59</v>
      </c>
      <c r="B33" s="206" t="s">
        <v>170</v>
      </c>
      <c r="C33" s="242" t="s">
        <v>245</v>
      </c>
      <c r="D33" s="148"/>
      <c r="E33" s="246" t="s">
        <v>162</v>
      </c>
      <c r="F33" s="153">
        <f>'виконання ІС'!E19</f>
        <v>19588.32</v>
      </c>
      <c r="G33" s="153">
        <f>'виконання ІС'!I19</f>
        <v>2996.54</v>
      </c>
      <c r="H33" s="153">
        <f t="shared" ref="H33:H98" si="2">G33-F33</f>
        <v>-16591.78</v>
      </c>
      <c r="I33" s="148" t="s">
        <v>436</v>
      </c>
      <c r="J33" s="165"/>
      <c r="K33" s="148"/>
    </row>
    <row r="34" spans="1:11" s="151" customFormat="1" ht="45" x14ac:dyDescent="0.2">
      <c r="A34" s="207"/>
      <c r="B34" s="241"/>
      <c r="C34" s="242" t="s">
        <v>246</v>
      </c>
      <c r="D34" s="148" t="s">
        <v>249</v>
      </c>
      <c r="E34" s="246" t="s">
        <v>164</v>
      </c>
      <c r="F34" s="180">
        <v>24400</v>
      </c>
      <c r="G34" s="180">
        <v>2425</v>
      </c>
      <c r="H34" s="180">
        <f t="shared" si="2"/>
        <v>-21975</v>
      </c>
      <c r="I34" s="148" t="s">
        <v>575</v>
      </c>
      <c r="J34" s="165"/>
    </row>
    <row r="35" spans="1:11" s="151" customFormat="1" ht="22.5" x14ac:dyDescent="0.2">
      <c r="A35" s="207"/>
      <c r="B35" s="241"/>
      <c r="C35" s="148" t="s">
        <v>235</v>
      </c>
      <c r="D35" s="148" t="s">
        <v>250</v>
      </c>
      <c r="E35" s="246" t="s">
        <v>162</v>
      </c>
      <c r="F35" s="245">
        <v>0.80279972565157753</v>
      </c>
      <c r="G35" s="184">
        <f>G33/G34</f>
        <v>1.2356865979381444</v>
      </c>
      <c r="H35" s="245">
        <f t="shared" si="2"/>
        <v>0.43288687228656686</v>
      </c>
      <c r="I35" s="148" t="s">
        <v>432</v>
      </c>
      <c r="J35" s="165"/>
    </row>
    <row r="36" spans="1:11" s="151" customFormat="1" ht="56.25" x14ac:dyDescent="0.2">
      <c r="A36" s="207"/>
      <c r="B36" s="241"/>
      <c r="C36" s="148" t="s">
        <v>232</v>
      </c>
      <c r="D36" s="148" t="s">
        <v>251</v>
      </c>
      <c r="E36" s="246" t="s">
        <v>163</v>
      </c>
      <c r="F36" s="149">
        <v>29.189189189189189</v>
      </c>
      <c r="G36" s="149">
        <v>3.5</v>
      </c>
      <c r="H36" s="245">
        <f t="shared" si="2"/>
        <v>-25.689189189189189</v>
      </c>
      <c r="I36" s="148" t="s">
        <v>538</v>
      </c>
      <c r="J36" s="165"/>
    </row>
    <row r="37" spans="1:11" s="151" customFormat="1" ht="90" x14ac:dyDescent="0.2">
      <c r="A37" s="209" t="s">
        <v>62</v>
      </c>
      <c r="B37" s="206" t="s">
        <v>63</v>
      </c>
      <c r="C37" s="242" t="s">
        <v>245</v>
      </c>
      <c r="D37" s="246"/>
      <c r="E37" s="246" t="s">
        <v>162</v>
      </c>
      <c r="F37" s="153">
        <f>'виконання ІС'!E20</f>
        <v>3175</v>
      </c>
      <c r="G37" s="153">
        <f>'виконання ІС'!I20</f>
        <v>954.92</v>
      </c>
      <c r="H37" s="153">
        <f t="shared" si="2"/>
        <v>-2220.08</v>
      </c>
      <c r="I37" s="148" t="s">
        <v>435</v>
      </c>
      <c r="J37" s="165"/>
    </row>
    <row r="38" spans="1:11" s="151" customFormat="1" ht="33.75" x14ac:dyDescent="0.2">
      <c r="A38" s="209"/>
      <c r="B38" s="206"/>
      <c r="C38" s="242" t="s">
        <v>246</v>
      </c>
      <c r="D38" s="206" t="s">
        <v>252</v>
      </c>
      <c r="E38" s="246" t="s">
        <v>408</v>
      </c>
      <c r="F38" s="154">
        <v>1080</v>
      </c>
      <c r="G38" s="154">
        <v>995</v>
      </c>
      <c r="H38" s="159">
        <f t="shared" si="2"/>
        <v>-85</v>
      </c>
      <c r="I38" s="148" t="s">
        <v>574</v>
      </c>
      <c r="J38" s="165"/>
    </row>
    <row r="39" spans="1:11" s="151" customFormat="1" ht="45" x14ac:dyDescent="0.2">
      <c r="A39" s="209"/>
      <c r="B39" s="206"/>
      <c r="C39" s="242" t="s">
        <v>377</v>
      </c>
      <c r="D39" s="206" t="s">
        <v>253</v>
      </c>
      <c r="E39" s="246" t="s">
        <v>176</v>
      </c>
      <c r="F39" s="154">
        <v>2.94</v>
      </c>
      <c r="G39" s="245">
        <f>G37/G38</f>
        <v>0.95971859296482409</v>
      </c>
      <c r="H39" s="159">
        <f t="shared" si="2"/>
        <v>-1.980281407035176</v>
      </c>
      <c r="I39" s="148" t="s">
        <v>430</v>
      </c>
      <c r="J39" s="165"/>
    </row>
    <row r="40" spans="1:11" s="151" customFormat="1" ht="67.5" x14ac:dyDescent="0.2">
      <c r="A40" s="209"/>
      <c r="B40" s="206"/>
      <c r="C40" s="242" t="s">
        <v>232</v>
      </c>
      <c r="D40" s="206" t="s">
        <v>254</v>
      </c>
      <c r="E40" s="246" t="s">
        <v>163</v>
      </c>
      <c r="F40" s="154">
        <v>90</v>
      </c>
      <c r="G40" s="245">
        <v>100.35</v>
      </c>
      <c r="H40" s="245">
        <f t="shared" si="2"/>
        <v>10.349999999999994</v>
      </c>
      <c r="I40" s="148" t="s">
        <v>539</v>
      </c>
      <c r="J40" s="165"/>
    </row>
    <row r="41" spans="1:11" s="151" customFormat="1" ht="101.25" x14ac:dyDescent="0.2">
      <c r="A41" s="209" t="s">
        <v>64</v>
      </c>
      <c r="B41" s="206" t="s">
        <v>172</v>
      </c>
      <c r="C41" s="242" t="s">
        <v>245</v>
      </c>
      <c r="D41" s="246"/>
      <c r="E41" s="246" t="s">
        <v>176</v>
      </c>
      <c r="F41" s="153">
        <f>'виконання ІС'!E21</f>
        <v>15790.240000000002</v>
      </c>
      <c r="G41" s="153">
        <f>'виконання ІС'!I21</f>
        <v>21241.77</v>
      </c>
      <c r="H41" s="153">
        <f t="shared" si="2"/>
        <v>5451.5299999999988</v>
      </c>
      <c r="I41" s="148" t="s">
        <v>437</v>
      </c>
      <c r="J41" s="165"/>
    </row>
    <row r="42" spans="1:11" s="151" customFormat="1" ht="157.5" x14ac:dyDescent="0.2">
      <c r="A42" s="205" t="s">
        <v>389</v>
      </c>
      <c r="B42" s="242" t="s">
        <v>390</v>
      </c>
      <c r="C42" s="242"/>
      <c r="D42" s="148"/>
      <c r="E42" s="185"/>
      <c r="F42" s="185"/>
      <c r="G42" s="185"/>
      <c r="H42" s="245"/>
      <c r="I42" s="148" t="s">
        <v>540</v>
      </c>
      <c r="J42" s="165"/>
    </row>
    <row r="43" spans="1:11" s="151" customFormat="1" ht="135" x14ac:dyDescent="0.2">
      <c r="A43" s="205" t="s">
        <v>391</v>
      </c>
      <c r="B43" s="242" t="s">
        <v>394</v>
      </c>
      <c r="C43" s="242" t="s">
        <v>245</v>
      </c>
      <c r="D43" s="185"/>
      <c r="E43" s="246" t="s">
        <v>176</v>
      </c>
      <c r="F43" s="181">
        <v>441.35</v>
      </c>
      <c r="G43" s="181">
        <v>248.52</v>
      </c>
      <c r="H43" s="186">
        <v>0</v>
      </c>
      <c r="I43" s="148" t="s">
        <v>417</v>
      </c>
      <c r="J43" s="165"/>
    </row>
    <row r="44" spans="1:11" s="151" customFormat="1" ht="56.25" x14ac:dyDescent="0.2">
      <c r="A44" s="205" t="s">
        <v>392</v>
      </c>
      <c r="B44" s="242" t="s">
        <v>393</v>
      </c>
      <c r="C44" s="242" t="s">
        <v>246</v>
      </c>
      <c r="D44" s="148" t="s">
        <v>255</v>
      </c>
      <c r="E44" s="246" t="s">
        <v>409</v>
      </c>
      <c r="F44" s="245">
        <v>9</v>
      </c>
      <c r="G44" s="245">
        <v>16</v>
      </c>
      <c r="H44" s="245">
        <f>G44-F44</f>
        <v>7</v>
      </c>
      <c r="I44" s="247" t="s">
        <v>541</v>
      </c>
      <c r="J44" s="165"/>
    </row>
    <row r="45" spans="1:11" s="151" customFormat="1" ht="22.5" x14ac:dyDescent="0.2">
      <c r="A45" s="205"/>
      <c r="B45" s="241"/>
      <c r="C45" s="242" t="s">
        <v>377</v>
      </c>
      <c r="D45" s="148" t="s">
        <v>256</v>
      </c>
      <c r="E45" s="246" t="s">
        <v>162</v>
      </c>
      <c r="F45" s="187">
        <v>49.04</v>
      </c>
      <c r="G45" s="187">
        <v>525.61</v>
      </c>
      <c r="H45" s="245">
        <f t="shared" si="2"/>
        <v>476.57</v>
      </c>
      <c r="I45" s="148" t="s">
        <v>417</v>
      </c>
      <c r="J45" s="165"/>
    </row>
    <row r="46" spans="1:11" s="151" customFormat="1" ht="45" x14ac:dyDescent="0.2">
      <c r="A46" s="205"/>
      <c r="B46" s="241"/>
      <c r="C46" s="148" t="s">
        <v>232</v>
      </c>
      <c r="D46" s="148" t="s">
        <v>257</v>
      </c>
      <c r="E46" s="246" t="s">
        <v>163</v>
      </c>
      <c r="F46" s="245">
        <v>8</v>
      </c>
      <c r="G46" s="245">
        <v>9</v>
      </c>
      <c r="H46" s="245">
        <f t="shared" si="2"/>
        <v>1</v>
      </c>
      <c r="I46" s="148" t="s">
        <v>542</v>
      </c>
      <c r="J46" s="165"/>
    </row>
    <row r="47" spans="1:11" s="151" customFormat="1" ht="22.5" x14ac:dyDescent="0.2">
      <c r="A47" s="205" t="s">
        <v>388</v>
      </c>
      <c r="B47" s="148" t="s">
        <v>171</v>
      </c>
      <c r="C47" s="242" t="s">
        <v>245</v>
      </c>
      <c r="D47" s="185"/>
      <c r="E47" s="246" t="s">
        <v>162</v>
      </c>
      <c r="F47" s="153">
        <f>'виконання ІС'!E25</f>
        <v>15348.89</v>
      </c>
      <c r="G47" s="153">
        <f>'виконання ІС'!I25</f>
        <v>20407.400000000001</v>
      </c>
      <c r="H47" s="153">
        <f t="shared" si="2"/>
        <v>5058.510000000002</v>
      </c>
      <c r="I47" s="148"/>
      <c r="J47" s="165"/>
    </row>
    <row r="48" spans="1:11" s="249" customFormat="1" ht="45" x14ac:dyDescent="0.25">
      <c r="A48" s="248"/>
      <c r="B48" s="241"/>
      <c r="C48" s="148" t="s">
        <v>246</v>
      </c>
      <c r="D48" s="148" t="s">
        <v>258</v>
      </c>
      <c r="E48" s="246" t="s">
        <v>408</v>
      </c>
      <c r="F48" s="154">
        <v>8450</v>
      </c>
      <c r="G48" s="154">
        <v>7484</v>
      </c>
      <c r="H48" s="245">
        <f t="shared" si="2"/>
        <v>-966</v>
      </c>
      <c r="I48" s="148" t="s">
        <v>573</v>
      </c>
      <c r="J48" s="165"/>
    </row>
    <row r="49" spans="1:10" s="151" customFormat="1" ht="22.5" x14ac:dyDescent="0.2">
      <c r="A49" s="205"/>
      <c r="B49" s="241"/>
      <c r="C49" s="242" t="s">
        <v>246</v>
      </c>
      <c r="D49" s="148" t="s">
        <v>259</v>
      </c>
      <c r="E49" s="246" t="s">
        <v>408</v>
      </c>
      <c r="F49" s="154">
        <v>6500</v>
      </c>
      <c r="G49" s="154">
        <v>3637</v>
      </c>
      <c r="H49" s="245">
        <f t="shared" si="2"/>
        <v>-2863</v>
      </c>
      <c r="I49" s="148" t="s">
        <v>493</v>
      </c>
      <c r="J49" s="165"/>
    </row>
    <row r="50" spans="1:10" s="151" customFormat="1" ht="22.5" x14ac:dyDescent="0.2">
      <c r="A50" s="205"/>
      <c r="B50" s="241"/>
      <c r="C50" s="242" t="s">
        <v>246</v>
      </c>
      <c r="D50" s="148" t="s">
        <v>260</v>
      </c>
      <c r="E50" s="246" t="s">
        <v>408</v>
      </c>
      <c r="F50" s="154">
        <v>500</v>
      </c>
      <c r="G50" s="154">
        <v>3115</v>
      </c>
      <c r="H50" s="245">
        <f t="shared" si="2"/>
        <v>2615</v>
      </c>
      <c r="I50" s="148" t="s">
        <v>495</v>
      </c>
      <c r="J50" s="165"/>
    </row>
    <row r="51" spans="1:10" s="151" customFormat="1" ht="22.5" x14ac:dyDescent="0.2">
      <c r="A51" s="207"/>
      <c r="B51" s="241"/>
      <c r="C51" s="242" t="s">
        <v>246</v>
      </c>
      <c r="D51" s="148" t="s">
        <v>261</v>
      </c>
      <c r="E51" s="246" t="s">
        <v>408</v>
      </c>
      <c r="F51" s="154">
        <v>1450</v>
      </c>
      <c r="G51" s="154">
        <v>732</v>
      </c>
      <c r="H51" s="245">
        <f t="shared" si="2"/>
        <v>-718</v>
      </c>
      <c r="I51" s="148" t="s">
        <v>494</v>
      </c>
      <c r="J51" s="165"/>
    </row>
    <row r="52" spans="1:10" s="151" customFormat="1" ht="22.5" x14ac:dyDescent="0.2">
      <c r="A52" s="207"/>
      <c r="B52" s="241"/>
      <c r="C52" s="242" t="s">
        <v>377</v>
      </c>
      <c r="D52" s="148" t="s">
        <v>262</v>
      </c>
      <c r="E52" s="246" t="s">
        <v>162</v>
      </c>
      <c r="F52" s="187">
        <v>1.82</v>
      </c>
      <c r="G52" s="187">
        <v>2.73</v>
      </c>
      <c r="H52" s="245">
        <f t="shared" si="2"/>
        <v>0.90999999999999992</v>
      </c>
      <c r="I52" s="148" t="s">
        <v>432</v>
      </c>
      <c r="J52" s="165"/>
    </row>
    <row r="53" spans="1:10" s="151" customFormat="1" ht="67.5" x14ac:dyDescent="0.2">
      <c r="A53" s="207"/>
      <c r="B53" s="241"/>
      <c r="C53" s="148" t="s">
        <v>395</v>
      </c>
      <c r="D53" s="148" t="s">
        <v>263</v>
      </c>
      <c r="E53" s="246" t="s">
        <v>163</v>
      </c>
      <c r="F53" s="160">
        <v>35</v>
      </c>
      <c r="G53" s="245">
        <v>46.2</v>
      </c>
      <c r="H53" s="245">
        <f t="shared" si="2"/>
        <v>11.200000000000003</v>
      </c>
      <c r="I53" s="148" t="s">
        <v>543</v>
      </c>
      <c r="J53" s="165"/>
    </row>
    <row r="54" spans="1:10" s="151" customFormat="1" ht="56.25" x14ac:dyDescent="0.2">
      <c r="A54" s="209" t="s">
        <v>75</v>
      </c>
      <c r="B54" s="206" t="s">
        <v>76</v>
      </c>
      <c r="C54" s="242" t="s">
        <v>245</v>
      </c>
      <c r="D54" s="246"/>
      <c r="E54" s="246" t="s">
        <v>176</v>
      </c>
      <c r="F54" s="153">
        <f>'виконання ІС'!E26</f>
        <v>14346.63</v>
      </c>
      <c r="G54" s="156">
        <f>'виконання ІС'!I26</f>
        <v>11935.010000000002</v>
      </c>
      <c r="H54" s="153">
        <f t="shared" si="2"/>
        <v>-2411.6199999999972</v>
      </c>
      <c r="I54" s="148"/>
      <c r="J54" s="165"/>
    </row>
    <row r="55" spans="1:10" s="151" customFormat="1" ht="67.5" x14ac:dyDescent="0.2">
      <c r="A55" s="205" t="s">
        <v>382</v>
      </c>
      <c r="B55" s="148" t="s">
        <v>173</v>
      </c>
      <c r="C55" s="242" t="s">
        <v>246</v>
      </c>
      <c r="D55" s="148" t="s">
        <v>173</v>
      </c>
      <c r="E55" s="246" t="s">
        <v>408</v>
      </c>
      <c r="F55" s="154">
        <v>185000</v>
      </c>
      <c r="G55" s="188">
        <v>145966</v>
      </c>
      <c r="H55" s="245">
        <f t="shared" si="2"/>
        <v>-39034</v>
      </c>
      <c r="I55" s="148" t="s">
        <v>572</v>
      </c>
      <c r="J55" s="165"/>
    </row>
    <row r="56" spans="1:10" s="151" customFormat="1" ht="78.75" x14ac:dyDescent="0.2">
      <c r="A56" s="205" t="s">
        <v>383</v>
      </c>
      <c r="B56" s="189" t="s">
        <v>174</v>
      </c>
      <c r="C56" s="242" t="s">
        <v>246</v>
      </c>
      <c r="D56" s="148" t="s">
        <v>265</v>
      </c>
      <c r="E56" s="246" t="s">
        <v>408</v>
      </c>
      <c r="F56" s="154">
        <v>1450</v>
      </c>
      <c r="G56" s="244">
        <v>819</v>
      </c>
      <c r="H56" s="245">
        <f t="shared" si="2"/>
        <v>-631</v>
      </c>
      <c r="I56" s="148" t="s">
        <v>571</v>
      </c>
      <c r="J56" s="165"/>
    </row>
    <row r="57" spans="1:10" s="151" customFormat="1" ht="33.75" x14ac:dyDescent="0.2">
      <c r="A57" s="207"/>
      <c r="B57" s="210"/>
      <c r="C57" s="242" t="s">
        <v>377</v>
      </c>
      <c r="D57" s="148" t="s">
        <v>264</v>
      </c>
      <c r="E57" s="246" t="s">
        <v>176</v>
      </c>
      <c r="F57" s="190">
        <v>5.87</v>
      </c>
      <c r="G57" s="188">
        <v>7.08</v>
      </c>
      <c r="H57" s="245">
        <f t="shared" si="2"/>
        <v>1.21</v>
      </c>
      <c r="I57" s="148" t="s">
        <v>432</v>
      </c>
      <c r="J57" s="165"/>
    </row>
    <row r="58" spans="1:10" s="151" customFormat="1" ht="67.5" x14ac:dyDescent="0.2">
      <c r="A58" s="205" t="s">
        <v>384</v>
      </c>
      <c r="B58" s="189" t="s">
        <v>175</v>
      </c>
      <c r="C58" s="242" t="s">
        <v>246</v>
      </c>
      <c r="D58" s="148" t="s">
        <v>266</v>
      </c>
      <c r="E58" s="246" t="s">
        <v>408</v>
      </c>
      <c r="F58" s="154">
        <v>1500</v>
      </c>
      <c r="G58" s="188">
        <v>913</v>
      </c>
      <c r="H58" s="245">
        <f t="shared" si="2"/>
        <v>-587</v>
      </c>
      <c r="I58" s="148" t="s">
        <v>570</v>
      </c>
      <c r="J58" s="165"/>
    </row>
    <row r="59" spans="1:10" s="151" customFormat="1" ht="101.25" x14ac:dyDescent="0.2">
      <c r="A59" s="207"/>
      <c r="B59" s="241"/>
      <c r="C59" s="148" t="s">
        <v>247</v>
      </c>
      <c r="D59" s="148" t="s">
        <v>267</v>
      </c>
      <c r="E59" s="246" t="s">
        <v>163</v>
      </c>
      <c r="F59" s="154">
        <v>0.5</v>
      </c>
      <c r="G59" s="181">
        <v>1.28</v>
      </c>
      <c r="H59" s="245">
        <f t="shared" si="2"/>
        <v>0.78</v>
      </c>
      <c r="I59" s="189" t="s">
        <v>497</v>
      </c>
      <c r="J59" s="165"/>
    </row>
    <row r="60" spans="1:10" s="151" customFormat="1" ht="135" x14ac:dyDescent="0.2">
      <c r="A60" s="209" t="s">
        <v>177</v>
      </c>
      <c r="B60" s="206" t="s">
        <v>81</v>
      </c>
      <c r="C60" s="242" t="s">
        <v>245</v>
      </c>
      <c r="D60" s="246"/>
      <c r="E60" s="246" t="s">
        <v>176</v>
      </c>
      <c r="F60" s="250">
        <f>'виконання ІС'!E30</f>
        <v>1125</v>
      </c>
      <c r="G60" s="194">
        <f>'виконання ІС'!I30</f>
        <v>260.69</v>
      </c>
      <c r="H60" s="153">
        <f t="shared" si="2"/>
        <v>-864.31</v>
      </c>
      <c r="I60" s="148" t="s">
        <v>418</v>
      </c>
      <c r="J60" s="165"/>
    </row>
    <row r="61" spans="1:10" s="151" customFormat="1" ht="45" x14ac:dyDescent="0.2">
      <c r="A61" s="207"/>
      <c r="B61" s="241"/>
      <c r="C61" s="189" t="s">
        <v>246</v>
      </c>
      <c r="D61" s="242" t="s">
        <v>379</v>
      </c>
      <c r="E61" s="246" t="s">
        <v>408</v>
      </c>
      <c r="F61" s="154">
        <v>450</v>
      </c>
      <c r="G61" s="188">
        <v>708</v>
      </c>
      <c r="H61" s="245">
        <f t="shared" si="2"/>
        <v>258</v>
      </c>
      <c r="I61" s="148" t="s">
        <v>498</v>
      </c>
      <c r="J61" s="165"/>
    </row>
    <row r="62" spans="1:10" s="151" customFormat="1" ht="22.5" x14ac:dyDescent="0.2">
      <c r="A62" s="207"/>
      <c r="B62" s="241"/>
      <c r="C62" s="189" t="s">
        <v>377</v>
      </c>
      <c r="D62" s="242" t="s">
        <v>380</v>
      </c>
      <c r="E62" s="246" t="s">
        <v>176</v>
      </c>
      <c r="F62" s="197">
        <v>2.5</v>
      </c>
      <c r="G62" s="190">
        <f>G60/G61</f>
        <v>0.36820621468926551</v>
      </c>
      <c r="H62" s="245">
        <f t="shared" si="2"/>
        <v>-2.1317937853107347</v>
      </c>
      <c r="I62" s="148" t="s">
        <v>419</v>
      </c>
      <c r="J62" s="165"/>
    </row>
    <row r="63" spans="1:10" s="151" customFormat="1" ht="33.75" x14ac:dyDescent="0.2">
      <c r="A63" s="207"/>
      <c r="B63" s="241"/>
      <c r="C63" s="189" t="s">
        <v>247</v>
      </c>
      <c r="D63" s="242" t="s">
        <v>381</v>
      </c>
      <c r="E63" s="246" t="s">
        <v>163</v>
      </c>
      <c r="F63" s="160">
        <v>90</v>
      </c>
      <c r="G63" s="191">
        <v>100</v>
      </c>
      <c r="H63" s="245">
        <f t="shared" si="2"/>
        <v>10</v>
      </c>
      <c r="I63" s="148" t="s">
        <v>544</v>
      </c>
      <c r="J63" s="165"/>
    </row>
    <row r="64" spans="1:10" s="151" customFormat="1" x14ac:dyDescent="0.2">
      <c r="A64" s="211" t="s">
        <v>83</v>
      </c>
      <c r="B64" s="299" t="s">
        <v>84</v>
      </c>
      <c r="C64" s="299"/>
      <c r="D64" s="299"/>
      <c r="E64" s="299"/>
      <c r="F64" s="299"/>
      <c r="G64" s="299"/>
      <c r="H64" s="299"/>
      <c r="I64" s="148"/>
      <c r="J64" s="165"/>
    </row>
    <row r="65" spans="1:10" s="151" customFormat="1" ht="78.75" x14ac:dyDescent="0.2">
      <c r="A65" s="209" t="s">
        <v>85</v>
      </c>
      <c r="B65" s="206" t="s">
        <v>86</v>
      </c>
      <c r="C65" s="242" t="s">
        <v>245</v>
      </c>
      <c r="D65" s="246"/>
      <c r="E65" s="246" t="s">
        <v>176</v>
      </c>
      <c r="F65" s="153">
        <f>'виконання ІС'!E32</f>
        <v>30420.14</v>
      </c>
      <c r="G65" s="153">
        <f>'виконання ІС'!I32</f>
        <v>35656.1</v>
      </c>
      <c r="H65" s="153">
        <f t="shared" si="2"/>
        <v>5235.9599999999991</v>
      </c>
      <c r="I65" s="148" t="s">
        <v>444</v>
      </c>
      <c r="J65" s="165"/>
    </row>
    <row r="66" spans="1:10" s="151" customFormat="1" ht="22.5" x14ac:dyDescent="0.2">
      <c r="A66" s="207"/>
      <c r="B66" s="241"/>
      <c r="C66" s="242" t="s">
        <v>246</v>
      </c>
      <c r="D66" s="148" t="s">
        <v>268</v>
      </c>
      <c r="E66" s="246" t="s">
        <v>408</v>
      </c>
      <c r="F66" s="154">
        <v>510000</v>
      </c>
      <c r="G66" s="179">
        <v>868937</v>
      </c>
      <c r="H66" s="245">
        <f t="shared" si="2"/>
        <v>358937</v>
      </c>
      <c r="I66" s="148" t="s">
        <v>499</v>
      </c>
      <c r="J66" s="165"/>
    </row>
    <row r="67" spans="1:10" s="151" customFormat="1" ht="22.5" x14ac:dyDescent="0.2">
      <c r="A67" s="207"/>
      <c r="B67" s="241"/>
      <c r="C67" s="242" t="s">
        <v>246</v>
      </c>
      <c r="D67" s="148" t="s">
        <v>269</v>
      </c>
      <c r="E67" s="246" t="s">
        <v>408</v>
      </c>
      <c r="F67" s="154">
        <v>13810</v>
      </c>
      <c r="G67" s="179">
        <v>14028</v>
      </c>
      <c r="H67" s="245">
        <f t="shared" si="2"/>
        <v>218</v>
      </c>
      <c r="I67" s="183" t="s">
        <v>500</v>
      </c>
      <c r="J67" s="165"/>
    </row>
    <row r="68" spans="1:10" s="151" customFormat="1" ht="22.5" x14ac:dyDescent="0.2">
      <c r="A68" s="207"/>
      <c r="B68" s="241"/>
      <c r="C68" s="242" t="s">
        <v>377</v>
      </c>
      <c r="D68" s="148" t="s">
        <v>270</v>
      </c>
      <c r="E68" s="246" t="s">
        <v>176</v>
      </c>
      <c r="F68" s="187">
        <v>2.06</v>
      </c>
      <c r="G68" s="187">
        <f>G65/G67</f>
        <v>2.5417807242657542</v>
      </c>
      <c r="H68" s="245">
        <f t="shared" si="2"/>
        <v>0.48178072426575413</v>
      </c>
      <c r="I68" s="148" t="s">
        <v>421</v>
      </c>
      <c r="J68" s="165"/>
    </row>
    <row r="69" spans="1:10" s="151" customFormat="1" ht="22.5" x14ac:dyDescent="0.2">
      <c r="A69" s="207"/>
      <c r="B69" s="241"/>
      <c r="C69" s="189" t="s">
        <v>247</v>
      </c>
      <c r="D69" s="148" t="s">
        <v>271</v>
      </c>
      <c r="E69" s="246" t="s">
        <v>163</v>
      </c>
      <c r="F69" s="245">
        <v>3.3</v>
      </c>
      <c r="G69" s="149">
        <f>G67/G66*100</f>
        <v>1.6143863133921101</v>
      </c>
      <c r="H69" s="245">
        <f t="shared" si="2"/>
        <v>-1.6856136866078897</v>
      </c>
      <c r="I69" s="148" t="s">
        <v>501</v>
      </c>
      <c r="J69" s="165"/>
    </row>
    <row r="70" spans="1:10" s="151" customFormat="1" ht="45" x14ac:dyDescent="0.2">
      <c r="A70" s="207"/>
      <c r="B70" s="241"/>
      <c r="C70" s="189" t="s">
        <v>247</v>
      </c>
      <c r="D70" s="206" t="s">
        <v>272</v>
      </c>
      <c r="E70" s="246" t="s">
        <v>163</v>
      </c>
      <c r="F70" s="154">
        <v>90.3</v>
      </c>
      <c r="G70" s="160">
        <f>15837/19837*100</f>
        <v>79.835660634168477</v>
      </c>
      <c r="H70" s="245">
        <f t="shared" si="2"/>
        <v>-10.46433936583152</v>
      </c>
      <c r="I70" s="148" t="s">
        <v>502</v>
      </c>
      <c r="J70" s="165"/>
    </row>
    <row r="71" spans="1:10" s="151" customFormat="1" ht="101.25" x14ac:dyDescent="0.2">
      <c r="A71" s="205" t="s">
        <v>407</v>
      </c>
      <c r="B71" s="206" t="s">
        <v>178</v>
      </c>
      <c r="C71" s="242" t="s">
        <v>246</v>
      </c>
      <c r="D71" s="206" t="s">
        <v>273</v>
      </c>
      <c r="E71" s="246" t="s">
        <v>409</v>
      </c>
      <c r="F71" s="154">
        <v>51</v>
      </c>
      <c r="G71" s="154">
        <v>56</v>
      </c>
      <c r="H71" s="245">
        <f t="shared" si="2"/>
        <v>5</v>
      </c>
      <c r="I71" s="148" t="s">
        <v>503</v>
      </c>
      <c r="J71" s="165"/>
    </row>
    <row r="72" spans="1:10" s="151" customFormat="1" ht="56.25" x14ac:dyDescent="0.2">
      <c r="A72" s="207"/>
      <c r="B72" s="241"/>
      <c r="C72" s="189" t="s">
        <v>247</v>
      </c>
      <c r="D72" s="206" t="s">
        <v>274</v>
      </c>
      <c r="E72" s="246" t="s">
        <v>163</v>
      </c>
      <c r="F72" s="154">
        <v>0</v>
      </c>
      <c r="G72" s="154">
        <v>100</v>
      </c>
      <c r="H72" s="245">
        <v>0</v>
      </c>
      <c r="I72" s="148" t="s">
        <v>504</v>
      </c>
      <c r="J72" s="165"/>
    </row>
    <row r="73" spans="1:10" s="151" customFormat="1" ht="101.25" x14ac:dyDescent="0.2">
      <c r="A73" s="209" t="s">
        <v>90</v>
      </c>
      <c r="B73" s="206" t="s">
        <v>91</v>
      </c>
      <c r="C73" s="154" t="s">
        <v>245</v>
      </c>
      <c r="D73" s="246"/>
      <c r="E73" s="246" t="s">
        <v>176</v>
      </c>
      <c r="F73" s="153">
        <f>'виконання ІС'!E34</f>
        <v>4885.7000000000007</v>
      </c>
      <c r="G73" s="153">
        <f>'виконання ІС'!I34</f>
        <v>25030.83</v>
      </c>
      <c r="H73" s="153">
        <f t="shared" si="2"/>
        <v>20145.13</v>
      </c>
      <c r="I73" s="148" t="s">
        <v>438</v>
      </c>
      <c r="J73" s="165"/>
    </row>
    <row r="74" spans="1:10" s="151" customFormat="1" ht="78.75" x14ac:dyDescent="0.2">
      <c r="A74" s="205" t="s">
        <v>396</v>
      </c>
      <c r="B74" s="212" t="s">
        <v>397</v>
      </c>
      <c r="C74" s="154" t="s">
        <v>246</v>
      </c>
      <c r="D74" s="154" t="s">
        <v>275</v>
      </c>
      <c r="E74" s="246" t="s">
        <v>408</v>
      </c>
      <c r="F74" s="154">
        <v>24320</v>
      </c>
      <c r="G74" s="154">
        <v>6294</v>
      </c>
      <c r="H74" s="245">
        <f t="shared" si="2"/>
        <v>-18026</v>
      </c>
      <c r="I74" s="148" t="s">
        <v>505</v>
      </c>
      <c r="J74" s="165"/>
    </row>
    <row r="75" spans="1:10" s="151" customFormat="1" ht="90" x14ac:dyDescent="0.2">
      <c r="A75" s="205" t="s">
        <v>398</v>
      </c>
      <c r="B75" s="148" t="s">
        <v>399</v>
      </c>
      <c r="C75" s="242" t="s">
        <v>377</v>
      </c>
      <c r="D75" s="148" t="s">
        <v>276</v>
      </c>
      <c r="E75" s="246" t="s">
        <v>176</v>
      </c>
      <c r="F75" s="245">
        <v>0.2</v>
      </c>
      <c r="G75" s="179">
        <v>3.98</v>
      </c>
      <c r="H75" s="245">
        <f t="shared" si="2"/>
        <v>3.78</v>
      </c>
      <c r="I75" s="148" t="s">
        <v>432</v>
      </c>
      <c r="J75" s="165"/>
    </row>
    <row r="76" spans="1:10" s="151" customFormat="1" ht="45" x14ac:dyDescent="0.2">
      <c r="A76" s="205" t="s">
        <v>400</v>
      </c>
      <c r="B76" s="213" t="s">
        <v>401</v>
      </c>
      <c r="C76" s="189" t="s">
        <v>247</v>
      </c>
      <c r="D76" s="242" t="s">
        <v>277</v>
      </c>
      <c r="E76" s="194" t="s">
        <v>163</v>
      </c>
      <c r="F76" s="160">
        <v>10</v>
      </c>
      <c r="G76" s="149">
        <v>2.1</v>
      </c>
      <c r="H76" s="245">
        <f t="shared" si="2"/>
        <v>-7.9</v>
      </c>
      <c r="I76" s="148" t="s">
        <v>506</v>
      </c>
      <c r="J76" s="165"/>
    </row>
    <row r="77" spans="1:10" s="151" customFormat="1" ht="45" x14ac:dyDescent="0.2">
      <c r="A77" s="209" t="s">
        <v>96</v>
      </c>
      <c r="B77" s="213" t="s">
        <v>179</v>
      </c>
      <c r="C77" s="242" t="s">
        <v>245</v>
      </c>
      <c r="D77" s="246"/>
      <c r="E77" s="243" t="s">
        <v>176</v>
      </c>
      <c r="F77" s="156">
        <f>'виконання ІС'!E38</f>
        <v>0</v>
      </c>
      <c r="G77" s="156">
        <f>'виконання ІС'!I38</f>
        <v>23.94</v>
      </c>
      <c r="H77" s="153">
        <f t="shared" si="2"/>
        <v>23.94</v>
      </c>
      <c r="I77" s="148"/>
      <c r="J77" s="165"/>
    </row>
    <row r="78" spans="1:10" s="151" customFormat="1" ht="33.75" x14ac:dyDescent="0.2">
      <c r="A78" s="207"/>
      <c r="B78" s="185"/>
      <c r="C78" s="242" t="s">
        <v>246</v>
      </c>
      <c r="D78" s="246"/>
      <c r="E78" s="246" t="s">
        <v>409</v>
      </c>
      <c r="F78" s="154">
        <v>15</v>
      </c>
      <c r="G78" s="154">
        <v>15</v>
      </c>
      <c r="H78" s="245">
        <f t="shared" si="2"/>
        <v>0</v>
      </c>
      <c r="I78" s="148" t="s">
        <v>508</v>
      </c>
      <c r="J78" s="165"/>
    </row>
    <row r="79" spans="1:10" s="151" customFormat="1" ht="33.75" x14ac:dyDescent="0.2">
      <c r="A79" s="207"/>
      <c r="B79" s="185"/>
      <c r="C79" s="189" t="s">
        <v>247</v>
      </c>
      <c r="D79" s="242" t="s">
        <v>378</v>
      </c>
      <c r="E79" s="243" t="s">
        <v>163</v>
      </c>
      <c r="F79" s="154">
        <v>0</v>
      </c>
      <c r="G79" s="154">
        <v>100</v>
      </c>
      <c r="H79" s="245">
        <v>0</v>
      </c>
      <c r="I79" s="148" t="s">
        <v>507</v>
      </c>
      <c r="J79" s="165"/>
    </row>
    <row r="80" spans="1:10" s="151" customFormat="1" ht="67.5" x14ac:dyDescent="0.2">
      <c r="A80" s="204" t="s">
        <v>98</v>
      </c>
      <c r="B80" s="183" t="s">
        <v>180</v>
      </c>
      <c r="C80" s="242" t="s">
        <v>245</v>
      </c>
      <c r="D80" s="246"/>
      <c r="E80" s="243" t="s">
        <v>176</v>
      </c>
      <c r="F80" s="153">
        <f>'виконання ІС'!E39</f>
        <v>993.8</v>
      </c>
      <c r="G80" s="153">
        <f>'виконання ІС'!I39</f>
        <v>1177.8999999999999</v>
      </c>
      <c r="H80" s="153">
        <f t="shared" si="2"/>
        <v>184.09999999999991</v>
      </c>
      <c r="I80" s="148" t="s">
        <v>443</v>
      </c>
      <c r="J80" s="165"/>
    </row>
    <row r="81" spans="1:10" s="151" customFormat="1" ht="22.5" x14ac:dyDescent="0.2">
      <c r="A81" s="214" t="s">
        <v>402</v>
      </c>
      <c r="B81" s="183" t="s">
        <v>181</v>
      </c>
      <c r="C81" s="148" t="s">
        <v>245</v>
      </c>
      <c r="D81" s="215"/>
      <c r="E81" s="246" t="s">
        <v>176</v>
      </c>
      <c r="F81" s="153">
        <f>'виконання ІС'!E40</f>
        <v>789.8</v>
      </c>
      <c r="G81" s="153">
        <f>'виконання ІС'!I40</f>
        <v>583.86</v>
      </c>
      <c r="H81" s="153">
        <f t="shared" si="2"/>
        <v>-205.93999999999994</v>
      </c>
      <c r="I81" s="148" t="s">
        <v>436</v>
      </c>
      <c r="J81" s="165"/>
    </row>
    <row r="82" spans="1:10" s="151" customFormat="1" ht="56.25" x14ac:dyDescent="0.2">
      <c r="A82" s="214"/>
      <c r="B82" s="183"/>
      <c r="C82" s="242" t="s">
        <v>246</v>
      </c>
      <c r="D82" s="242" t="s">
        <v>278</v>
      </c>
      <c r="E82" s="246" t="s">
        <v>408</v>
      </c>
      <c r="F82" s="244">
        <v>647</v>
      </c>
      <c r="G82" s="244">
        <v>1048</v>
      </c>
      <c r="H82" s="245">
        <f t="shared" si="2"/>
        <v>401</v>
      </c>
      <c r="I82" s="148" t="s">
        <v>509</v>
      </c>
      <c r="J82" s="165"/>
    </row>
    <row r="83" spans="1:10" s="151" customFormat="1" ht="22.5" x14ac:dyDescent="0.2">
      <c r="A83" s="214"/>
      <c r="B83" s="183"/>
      <c r="C83" s="242" t="s">
        <v>377</v>
      </c>
      <c r="D83" s="242" t="s">
        <v>279</v>
      </c>
      <c r="E83" s="243" t="s">
        <v>176</v>
      </c>
      <c r="F83" s="244">
        <v>1.22</v>
      </c>
      <c r="G83" s="182">
        <v>1.33</v>
      </c>
      <c r="H83" s="245">
        <f t="shared" si="2"/>
        <v>0.1100000000000001</v>
      </c>
      <c r="I83" s="148" t="s">
        <v>432</v>
      </c>
      <c r="J83" s="165"/>
    </row>
    <row r="84" spans="1:10" s="151" customFormat="1" ht="33.75" x14ac:dyDescent="0.2">
      <c r="A84" s="214"/>
      <c r="B84" s="183"/>
      <c r="C84" s="189" t="s">
        <v>247</v>
      </c>
      <c r="D84" s="242" t="s">
        <v>280</v>
      </c>
      <c r="E84" s="243" t="s">
        <v>163</v>
      </c>
      <c r="F84" s="244">
        <v>99.9</v>
      </c>
      <c r="G84" s="244">
        <v>100</v>
      </c>
      <c r="H84" s="245">
        <f t="shared" si="2"/>
        <v>9.9999999999994316E-2</v>
      </c>
      <c r="I84" s="148" t="s">
        <v>510</v>
      </c>
      <c r="J84" s="165"/>
    </row>
    <row r="85" spans="1:10" s="151" customFormat="1" ht="33.75" x14ac:dyDescent="0.2">
      <c r="A85" s="214" t="s">
        <v>403</v>
      </c>
      <c r="B85" s="183" t="s">
        <v>182</v>
      </c>
      <c r="C85" s="242" t="s">
        <v>245</v>
      </c>
      <c r="D85" s="185"/>
      <c r="E85" s="246" t="s">
        <v>176</v>
      </c>
      <c r="F85" s="153">
        <f>'виконання ІС'!E41</f>
        <v>204</v>
      </c>
      <c r="G85" s="153">
        <f>'виконання ІС'!I41</f>
        <v>594.04</v>
      </c>
      <c r="H85" s="153">
        <f t="shared" si="2"/>
        <v>390.03999999999996</v>
      </c>
      <c r="I85" s="148" t="s">
        <v>436</v>
      </c>
      <c r="J85" s="165"/>
    </row>
    <row r="86" spans="1:10" s="151" customFormat="1" ht="56.25" x14ac:dyDescent="0.2">
      <c r="A86" s="214"/>
      <c r="B86" s="183"/>
      <c r="C86" s="242" t="s">
        <v>246</v>
      </c>
      <c r="D86" s="148" t="s">
        <v>281</v>
      </c>
      <c r="E86" s="246" t="s">
        <v>408</v>
      </c>
      <c r="F86" s="244">
        <v>160</v>
      </c>
      <c r="G86" s="244">
        <v>2018</v>
      </c>
      <c r="H86" s="245">
        <f t="shared" si="2"/>
        <v>1858</v>
      </c>
      <c r="I86" s="148" t="s">
        <v>545</v>
      </c>
      <c r="J86" s="165"/>
    </row>
    <row r="87" spans="1:10" s="151" customFormat="1" ht="22.5" x14ac:dyDescent="0.2">
      <c r="A87" s="204"/>
      <c r="B87" s="183"/>
      <c r="C87" s="242" t="s">
        <v>377</v>
      </c>
      <c r="D87" s="242" t="s">
        <v>282</v>
      </c>
      <c r="E87" s="243" t="s">
        <v>176</v>
      </c>
      <c r="F87" s="198">
        <v>1.2749999999999999</v>
      </c>
      <c r="G87" s="181">
        <f>G85/G86</f>
        <v>0.29437066402378592</v>
      </c>
      <c r="H87" s="245">
        <f t="shared" si="2"/>
        <v>-0.98062933597621393</v>
      </c>
      <c r="I87" s="148" t="s">
        <v>422</v>
      </c>
      <c r="J87" s="165"/>
    </row>
    <row r="88" spans="1:10" s="151" customFormat="1" ht="45" x14ac:dyDescent="0.2">
      <c r="A88" s="204"/>
      <c r="B88" s="183"/>
      <c r="C88" s="189" t="s">
        <v>247</v>
      </c>
      <c r="D88" s="242" t="s">
        <v>283</v>
      </c>
      <c r="E88" s="243" t="s">
        <v>163</v>
      </c>
      <c r="F88" s="244">
        <v>95.9</v>
      </c>
      <c r="G88" s="244">
        <v>100</v>
      </c>
      <c r="H88" s="245">
        <f t="shared" si="2"/>
        <v>4.0999999999999943</v>
      </c>
      <c r="I88" s="148" t="s">
        <v>511</v>
      </c>
      <c r="J88" s="165"/>
    </row>
    <row r="89" spans="1:10" s="151" customFormat="1" x14ac:dyDescent="0.2">
      <c r="A89" s="216" t="s">
        <v>183</v>
      </c>
      <c r="B89" s="299" t="s">
        <v>184</v>
      </c>
      <c r="C89" s="299"/>
      <c r="D89" s="299"/>
      <c r="E89" s="299"/>
      <c r="F89" s="299"/>
      <c r="G89" s="299"/>
      <c r="H89" s="299"/>
      <c r="I89" s="148"/>
      <c r="J89" s="165"/>
    </row>
    <row r="90" spans="1:10" s="151" customFormat="1" ht="123.75" x14ac:dyDescent="0.2">
      <c r="A90" s="204" t="s">
        <v>185</v>
      </c>
      <c r="B90" s="183" t="s">
        <v>107</v>
      </c>
      <c r="C90" s="148" t="s">
        <v>245</v>
      </c>
      <c r="D90" s="206" t="s">
        <v>186</v>
      </c>
      <c r="E90" s="243" t="s">
        <v>176</v>
      </c>
      <c r="F90" s="153">
        <f>'виконання ІС'!E43</f>
        <v>77843.290000000008</v>
      </c>
      <c r="G90" s="153">
        <f>'виконання ІС'!I43</f>
        <v>17743.52</v>
      </c>
      <c r="H90" s="153">
        <f t="shared" si="2"/>
        <v>-60099.770000000004</v>
      </c>
      <c r="I90" s="148" t="s">
        <v>423</v>
      </c>
      <c r="J90" s="165"/>
    </row>
    <row r="91" spans="1:10" s="151" customFormat="1" ht="78.75" x14ac:dyDescent="0.2">
      <c r="A91" s="204" t="s">
        <v>295</v>
      </c>
      <c r="B91" s="183" t="s">
        <v>186</v>
      </c>
      <c r="C91" s="242" t="s">
        <v>245</v>
      </c>
      <c r="D91" s="242" t="s">
        <v>404</v>
      </c>
      <c r="E91" s="243" t="s">
        <v>176</v>
      </c>
      <c r="F91" s="155">
        <f>'виконання ІС'!F43</f>
        <v>2221.41</v>
      </c>
      <c r="G91" s="155">
        <f>'виконання ІС'!J43</f>
        <v>1779.13</v>
      </c>
      <c r="H91" s="155">
        <v>0</v>
      </c>
      <c r="I91" s="148" t="s">
        <v>442</v>
      </c>
      <c r="J91" s="165"/>
    </row>
    <row r="92" spans="1:10" s="151" customFormat="1" ht="45" x14ac:dyDescent="0.2">
      <c r="A92" s="204"/>
      <c r="B92" s="183"/>
      <c r="C92" s="242" t="s">
        <v>246</v>
      </c>
      <c r="D92" s="242" t="s">
        <v>284</v>
      </c>
      <c r="E92" s="246" t="s">
        <v>408</v>
      </c>
      <c r="F92" s="154">
        <v>14100</v>
      </c>
      <c r="G92" s="154">
        <v>13883</v>
      </c>
      <c r="H92" s="245">
        <f>G92-F92</f>
        <v>-217</v>
      </c>
      <c r="I92" s="148" t="s">
        <v>569</v>
      </c>
      <c r="J92" s="165"/>
    </row>
    <row r="93" spans="1:10" s="151" customFormat="1" x14ac:dyDescent="0.2">
      <c r="A93" s="204"/>
      <c r="B93" s="183"/>
      <c r="C93" s="148" t="s">
        <v>245</v>
      </c>
      <c r="D93" s="148" t="s">
        <v>405</v>
      </c>
      <c r="E93" s="243" t="s">
        <v>176</v>
      </c>
      <c r="F93" s="153">
        <f>'виконання ІС'!G44</f>
        <v>3741.78</v>
      </c>
      <c r="G93" s="153">
        <f>'виконання ІС'!K44</f>
        <v>556.67999999999995</v>
      </c>
      <c r="H93" s="153">
        <f t="shared" si="2"/>
        <v>-3185.1000000000004</v>
      </c>
      <c r="I93" s="148" t="s">
        <v>577</v>
      </c>
      <c r="J93" s="165"/>
    </row>
    <row r="94" spans="1:10" s="151" customFormat="1" ht="45" x14ac:dyDescent="0.2">
      <c r="A94" s="204"/>
      <c r="B94" s="183"/>
      <c r="C94" s="242" t="s">
        <v>246</v>
      </c>
      <c r="D94" s="148" t="s">
        <v>285</v>
      </c>
      <c r="E94" s="246" t="s">
        <v>408</v>
      </c>
      <c r="F94" s="160">
        <v>13010</v>
      </c>
      <c r="G94" s="160">
        <v>2549</v>
      </c>
      <c r="H94" s="245">
        <f t="shared" si="2"/>
        <v>-10461</v>
      </c>
      <c r="I94" s="148" t="s">
        <v>512</v>
      </c>
      <c r="J94" s="165"/>
    </row>
    <row r="95" spans="1:10" s="151" customFormat="1" ht="45" x14ac:dyDescent="0.2">
      <c r="A95" s="204"/>
      <c r="B95" s="183"/>
      <c r="C95" s="242" t="s">
        <v>246</v>
      </c>
      <c r="D95" s="148" t="s">
        <v>286</v>
      </c>
      <c r="E95" s="246" t="s">
        <v>408</v>
      </c>
      <c r="F95" s="160">
        <v>11500</v>
      </c>
      <c r="G95" s="160">
        <v>7722</v>
      </c>
      <c r="H95" s="245">
        <f t="shared" si="2"/>
        <v>-3778</v>
      </c>
      <c r="I95" s="148" t="s">
        <v>568</v>
      </c>
      <c r="J95" s="165"/>
    </row>
    <row r="96" spans="1:10" s="151" customFormat="1" ht="22.5" x14ac:dyDescent="0.2">
      <c r="A96" s="204"/>
      <c r="B96" s="183"/>
      <c r="C96" s="242" t="s">
        <v>377</v>
      </c>
      <c r="D96" s="242" t="s">
        <v>287</v>
      </c>
      <c r="E96" s="243" t="s">
        <v>176</v>
      </c>
      <c r="F96" s="245">
        <v>91</v>
      </c>
      <c r="G96" s="245">
        <f>(G93+G90)/G95</f>
        <v>2.3698782698782699</v>
      </c>
      <c r="H96" s="245">
        <f t="shared" si="2"/>
        <v>-88.630121730121729</v>
      </c>
      <c r="I96" s="148" t="s">
        <v>424</v>
      </c>
      <c r="J96" s="165"/>
    </row>
    <row r="97" spans="1:10" s="151" customFormat="1" ht="22.5" x14ac:dyDescent="0.2">
      <c r="A97" s="204"/>
      <c r="B97" s="183"/>
      <c r="C97" s="189" t="s">
        <v>247</v>
      </c>
      <c r="D97" s="242" t="s">
        <v>288</v>
      </c>
      <c r="E97" s="243" t="s">
        <v>163</v>
      </c>
      <c r="F97" s="160">
        <v>91</v>
      </c>
      <c r="G97" s="149">
        <v>85.3</v>
      </c>
      <c r="H97" s="245">
        <f t="shared" si="2"/>
        <v>-5.7000000000000028</v>
      </c>
      <c r="I97" s="148" t="s">
        <v>456</v>
      </c>
      <c r="J97" s="165"/>
    </row>
    <row r="98" spans="1:10" s="151" customFormat="1" ht="33.75" x14ac:dyDescent="0.2">
      <c r="A98" s="204"/>
      <c r="B98" s="183"/>
      <c r="C98" s="189" t="s">
        <v>247</v>
      </c>
      <c r="D98" s="148" t="s">
        <v>289</v>
      </c>
      <c r="E98" s="246" t="s">
        <v>408</v>
      </c>
      <c r="F98" s="160">
        <v>24200</v>
      </c>
      <c r="G98" s="160">
        <v>15837</v>
      </c>
      <c r="H98" s="245">
        <f t="shared" si="2"/>
        <v>-8363</v>
      </c>
      <c r="I98" s="148" t="s">
        <v>457</v>
      </c>
      <c r="J98" s="165"/>
    </row>
    <row r="99" spans="1:10" s="151" customFormat="1" ht="45" x14ac:dyDescent="0.2">
      <c r="A99" s="204"/>
      <c r="B99" s="183"/>
      <c r="C99" s="189" t="s">
        <v>247</v>
      </c>
      <c r="D99" s="242" t="s">
        <v>290</v>
      </c>
      <c r="E99" s="243" t="s">
        <v>163</v>
      </c>
      <c r="F99" s="149">
        <v>90.3</v>
      </c>
      <c r="G99" s="160">
        <f>G98/19837*100</f>
        <v>79.835660634168477</v>
      </c>
      <c r="H99" s="245">
        <f t="shared" ref="H99:H166" si="3">G99-F99</f>
        <v>-10.46433936583152</v>
      </c>
      <c r="I99" s="148" t="s">
        <v>425</v>
      </c>
      <c r="J99" s="165"/>
    </row>
    <row r="100" spans="1:10" s="151" customFormat="1" ht="78.75" x14ac:dyDescent="0.2">
      <c r="A100" s="204" t="s">
        <v>294</v>
      </c>
      <c r="B100" s="217" t="s">
        <v>187</v>
      </c>
      <c r="C100" s="242" t="s">
        <v>246</v>
      </c>
      <c r="D100" s="242" t="s">
        <v>291</v>
      </c>
      <c r="E100" s="246" t="s">
        <v>408</v>
      </c>
      <c r="F100" s="244">
        <v>0</v>
      </c>
      <c r="G100" s="244">
        <v>3323</v>
      </c>
      <c r="H100" s="245">
        <f t="shared" si="3"/>
        <v>3323</v>
      </c>
      <c r="I100" s="148" t="s">
        <v>546</v>
      </c>
      <c r="J100" s="165"/>
    </row>
    <row r="101" spans="1:10" s="151" customFormat="1" ht="56.25" x14ac:dyDescent="0.2">
      <c r="A101" s="204"/>
      <c r="B101" s="183"/>
      <c r="C101" s="189" t="s">
        <v>247</v>
      </c>
      <c r="D101" s="242" t="s">
        <v>292</v>
      </c>
      <c r="E101" s="243" t="s">
        <v>163</v>
      </c>
      <c r="F101" s="244">
        <v>95</v>
      </c>
      <c r="G101" s="182">
        <v>100</v>
      </c>
      <c r="H101" s="245">
        <f t="shared" si="3"/>
        <v>5</v>
      </c>
      <c r="I101" s="148" t="s">
        <v>513</v>
      </c>
      <c r="J101" s="165"/>
    </row>
    <row r="102" spans="1:10" s="151" customFormat="1" ht="90" x14ac:dyDescent="0.2">
      <c r="A102" s="157" t="s">
        <v>296</v>
      </c>
      <c r="B102" s="148" t="s">
        <v>188</v>
      </c>
      <c r="C102" s="242" t="s">
        <v>246</v>
      </c>
      <c r="D102" s="242" t="s">
        <v>293</v>
      </c>
      <c r="E102" s="246" t="s">
        <v>408</v>
      </c>
      <c r="F102" s="244">
        <v>6833</v>
      </c>
      <c r="G102" s="244">
        <v>1519</v>
      </c>
      <c r="H102" s="245">
        <f t="shared" si="3"/>
        <v>-5314</v>
      </c>
      <c r="I102" s="148" t="s">
        <v>514</v>
      </c>
      <c r="J102" s="165"/>
    </row>
    <row r="103" spans="1:10" s="151" customFormat="1" ht="78.75" x14ac:dyDescent="0.2">
      <c r="A103" s="204"/>
      <c r="B103" s="183"/>
      <c r="C103" s="189" t="s">
        <v>247</v>
      </c>
      <c r="D103" s="242" t="s">
        <v>297</v>
      </c>
      <c r="E103" s="243" t="s">
        <v>163</v>
      </c>
      <c r="F103" s="244">
        <v>80</v>
      </c>
      <c r="G103" s="244">
        <v>75</v>
      </c>
      <c r="H103" s="245">
        <f t="shared" si="3"/>
        <v>-5</v>
      </c>
      <c r="I103" s="148" t="s">
        <v>547</v>
      </c>
      <c r="J103" s="165"/>
    </row>
    <row r="104" spans="1:10" s="151" customFormat="1" ht="157.5" x14ac:dyDescent="0.2">
      <c r="A104" s="157" t="s">
        <v>298</v>
      </c>
      <c r="B104" s="189" t="s">
        <v>189</v>
      </c>
      <c r="C104" s="148" t="s">
        <v>245</v>
      </c>
      <c r="D104" s="218"/>
      <c r="E104" s="243" t="s">
        <v>176</v>
      </c>
      <c r="F104" s="156">
        <f>'виконання ІС'!E47</f>
        <v>71880.100000000006</v>
      </c>
      <c r="G104" s="156">
        <f>'виконання ІС'!I47</f>
        <v>14416.71</v>
      </c>
      <c r="H104" s="153">
        <f t="shared" si="3"/>
        <v>-57463.390000000007</v>
      </c>
      <c r="I104" s="148" t="s">
        <v>436</v>
      </c>
      <c r="J104" s="165"/>
    </row>
    <row r="105" spans="1:10" s="151" customFormat="1" ht="56.25" x14ac:dyDescent="0.2">
      <c r="A105" s="204"/>
      <c r="B105" s="183"/>
      <c r="C105" s="242" t="s">
        <v>246</v>
      </c>
      <c r="D105" s="242" t="s">
        <v>300</v>
      </c>
      <c r="E105" s="246" t="s">
        <v>408</v>
      </c>
      <c r="F105" s="244">
        <v>4100</v>
      </c>
      <c r="G105" s="244">
        <v>4867</v>
      </c>
      <c r="H105" s="245">
        <f t="shared" si="3"/>
        <v>767</v>
      </c>
      <c r="I105" s="148" t="s">
        <v>515</v>
      </c>
      <c r="J105" s="165"/>
    </row>
    <row r="106" spans="1:10" s="151" customFormat="1" ht="22.5" x14ac:dyDescent="0.2">
      <c r="A106" s="204"/>
      <c r="B106" s="183"/>
      <c r="C106" s="242" t="s">
        <v>377</v>
      </c>
      <c r="D106" s="242" t="s">
        <v>301</v>
      </c>
      <c r="E106" s="243" t="s">
        <v>176</v>
      </c>
      <c r="F106" s="244">
        <v>17.53</v>
      </c>
      <c r="G106" s="182">
        <v>2.96</v>
      </c>
      <c r="H106" s="245">
        <f t="shared" si="3"/>
        <v>-14.57</v>
      </c>
      <c r="I106" s="148" t="s">
        <v>432</v>
      </c>
      <c r="J106" s="165"/>
    </row>
    <row r="107" spans="1:10" s="151" customFormat="1" ht="45" x14ac:dyDescent="0.2">
      <c r="A107" s="204"/>
      <c r="B107" s="183"/>
      <c r="C107" s="189" t="s">
        <v>247</v>
      </c>
      <c r="D107" s="242" t="s">
        <v>302</v>
      </c>
      <c r="E107" s="243" t="s">
        <v>163</v>
      </c>
      <c r="F107" s="244">
        <v>90</v>
      </c>
      <c r="G107" s="182">
        <v>100</v>
      </c>
      <c r="H107" s="245">
        <f t="shared" si="3"/>
        <v>10</v>
      </c>
      <c r="I107" s="148" t="s">
        <v>446</v>
      </c>
      <c r="J107" s="165"/>
    </row>
    <row r="108" spans="1:10" s="151" customFormat="1" ht="78.75" x14ac:dyDescent="0.2">
      <c r="A108" s="204" t="s">
        <v>299</v>
      </c>
      <c r="B108" s="206" t="s">
        <v>190</v>
      </c>
      <c r="C108" s="242" t="s">
        <v>246</v>
      </c>
      <c r="D108" s="242" t="s">
        <v>303</v>
      </c>
      <c r="E108" s="246" t="s">
        <v>408</v>
      </c>
      <c r="F108" s="188">
        <v>7092</v>
      </c>
      <c r="G108" s="188">
        <v>3041</v>
      </c>
      <c r="H108" s="245">
        <f t="shared" si="3"/>
        <v>-4051</v>
      </c>
      <c r="I108" s="148" t="s">
        <v>516</v>
      </c>
      <c r="J108" s="165"/>
    </row>
    <row r="109" spans="1:10" s="151" customFormat="1" ht="33.75" x14ac:dyDescent="0.2">
      <c r="A109" s="204"/>
      <c r="B109" s="183"/>
      <c r="C109" s="189" t="s">
        <v>247</v>
      </c>
      <c r="D109" s="148" t="s">
        <v>304</v>
      </c>
      <c r="E109" s="243" t="s">
        <v>163</v>
      </c>
      <c r="F109" s="244">
        <v>80</v>
      </c>
      <c r="G109" s="161">
        <v>43</v>
      </c>
      <c r="H109" s="245">
        <f t="shared" si="3"/>
        <v>-37</v>
      </c>
      <c r="I109" s="148" t="s">
        <v>517</v>
      </c>
      <c r="J109" s="165"/>
    </row>
    <row r="110" spans="1:10" s="151" customFormat="1" ht="67.5" x14ac:dyDescent="0.2">
      <c r="A110" s="204" t="s">
        <v>114</v>
      </c>
      <c r="B110" s="183" t="s">
        <v>115</v>
      </c>
      <c r="C110" s="148" t="s">
        <v>245</v>
      </c>
      <c r="D110" s="154"/>
      <c r="E110" s="246" t="s">
        <v>176</v>
      </c>
      <c r="F110" s="153">
        <f>'виконання ІС'!E49</f>
        <v>4373.51</v>
      </c>
      <c r="G110" s="153">
        <f>'виконання ІС'!I49</f>
        <v>653.78000000000009</v>
      </c>
      <c r="H110" s="153">
        <f t="shared" si="3"/>
        <v>-3719.73</v>
      </c>
      <c r="I110" s="148" t="s">
        <v>454</v>
      </c>
      <c r="J110" s="165"/>
    </row>
    <row r="111" spans="1:10" s="151" customFormat="1" ht="67.5" x14ac:dyDescent="0.2">
      <c r="A111" s="204"/>
      <c r="B111" s="183"/>
      <c r="C111" s="242" t="s">
        <v>246</v>
      </c>
      <c r="D111" s="242" t="s">
        <v>305</v>
      </c>
      <c r="E111" s="246" t="s">
        <v>408</v>
      </c>
      <c r="F111" s="244">
        <v>2940</v>
      </c>
      <c r="G111" s="244">
        <v>3185</v>
      </c>
      <c r="H111" s="245">
        <f t="shared" si="3"/>
        <v>245</v>
      </c>
      <c r="I111" s="148" t="s">
        <v>518</v>
      </c>
      <c r="J111" s="165"/>
    </row>
    <row r="112" spans="1:10" s="151" customFormat="1" ht="33.75" x14ac:dyDescent="0.2">
      <c r="A112" s="204"/>
      <c r="B112" s="183"/>
      <c r="C112" s="242" t="s">
        <v>377</v>
      </c>
      <c r="D112" s="242" t="s">
        <v>306</v>
      </c>
      <c r="E112" s="243" t="s">
        <v>176</v>
      </c>
      <c r="F112" s="244">
        <v>1.49</v>
      </c>
      <c r="G112" s="192">
        <v>0.21</v>
      </c>
      <c r="H112" s="245">
        <f>G112-F112</f>
        <v>-1.28</v>
      </c>
      <c r="I112" s="148"/>
      <c r="J112" s="165"/>
    </row>
    <row r="113" spans="1:10" s="151" customFormat="1" ht="56.25" x14ac:dyDescent="0.2">
      <c r="A113" s="204"/>
      <c r="B113" s="183"/>
      <c r="C113" s="189" t="s">
        <v>247</v>
      </c>
      <c r="D113" s="242" t="s">
        <v>307</v>
      </c>
      <c r="E113" s="243" t="s">
        <v>163</v>
      </c>
      <c r="F113" s="244">
        <v>10</v>
      </c>
      <c r="G113" s="182">
        <v>100</v>
      </c>
      <c r="H113" s="245">
        <f t="shared" si="3"/>
        <v>90</v>
      </c>
      <c r="I113" s="148" t="s">
        <v>548</v>
      </c>
      <c r="J113" s="165"/>
    </row>
    <row r="114" spans="1:10" s="151" customFormat="1" ht="112.5" x14ac:dyDescent="0.2">
      <c r="A114" s="219" t="s">
        <v>116</v>
      </c>
      <c r="B114" s="183" t="s">
        <v>191</v>
      </c>
      <c r="C114" s="148" t="s">
        <v>245</v>
      </c>
      <c r="D114" s="246"/>
      <c r="E114" s="246" t="s">
        <v>176</v>
      </c>
      <c r="F114" s="153">
        <f>'виконання ІС'!E50</f>
        <v>9562.630000000001</v>
      </c>
      <c r="G114" s="153">
        <f>'виконання ІС'!I50</f>
        <v>12475.279999999999</v>
      </c>
      <c r="H114" s="153">
        <f t="shared" si="3"/>
        <v>2912.6499999999978</v>
      </c>
      <c r="I114" s="148" t="s">
        <v>441</v>
      </c>
      <c r="J114" s="165"/>
    </row>
    <row r="115" spans="1:10" s="151" customFormat="1" ht="31.5" customHeight="1" x14ac:dyDescent="0.2">
      <c r="A115" s="220" t="s">
        <v>415</v>
      </c>
      <c r="B115" s="183" t="s">
        <v>364</v>
      </c>
      <c r="C115" s="293" t="s">
        <v>246</v>
      </c>
      <c r="D115" s="293" t="s">
        <v>308</v>
      </c>
      <c r="E115" s="294" t="s">
        <v>408</v>
      </c>
      <c r="F115" s="295">
        <v>11500</v>
      </c>
      <c r="G115" s="295">
        <v>7786</v>
      </c>
      <c r="H115" s="296">
        <f t="shared" si="3"/>
        <v>-3714</v>
      </c>
      <c r="I115" s="297" t="s">
        <v>567</v>
      </c>
      <c r="J115" s="165"/>
    </row>
    <row r="116" spans="1:10" s="151" customFormat="1" x14ac:dyDescent="0.2">
      <c r="A116" s="204" t="s">
        <v>416</v>
      </c>
      <c r="B116" s="183" t="s">
        <v>365</v>
      </c>
      <c r="C116" s="293"/>
      <c r="D116" s="293"/>
      <c r="E116" s="294"/>
      <c r="F116" s="295"/>
      <c r="G116" s="295"/>
      <c r="H116" s="296"/>
      <c r="I116" s="298"/>
      <c r="J116" s="165"/>
    </row>
    <row r="117" spans="1:10" s="151" customFormat="1" ht="33.75" x14ac:dyDescent="0.2">
      <c r="A117" s="221" t="s">
        <v>311</v>
      </c>
      <c r="B117" s="242" t="s">
        <v>312</v>
      </c>
      <c r="C117" s="242" t="s">
        <v>377</v>
      </c>
      <c r="D117" s="242" t="s">
        <v>309</v>
      </c>
      <c r="E117" s="243" t="s">
        <v>176</v>
      </c>
      <c r="F117" s="181">
        <v>0.83</v>
      </c>
      <c r="G117" s="182">
        <v>1.6</v>
      </c>
      <c r="H117" s="245">
        <f t="shared" si="3"/>
        <v>0.77000000000000013</v>
      </c>
      <c r="I117" s="148"/>
      <c r="J117" s="165"/>
    </row>
    <row r="118" spans="1:10" s="151" customFormat="1" ht="45" x14ac:dyDescent="0.2">
      <c r="A118" s="221" t="s">
        <v>366</v>
      </c>
      <c r="B118" s="242" t="s">
        <v>367</v>
      </c>
      <c r="C118" s="189" t="s">
        <v>247</v>
      </c>
      <c r="D118" s="242" t="s">
        <v>310</v>
      </c>
      <c r="E118" s="243" t="s">
        <v>163</v>
      </c>
      <c r="F118" s="244">
        <v>100</v>
      </c>
      <c r="G118" s="161">
        <v>100</v>
      </c>
      <c r="H118" s="245">
        <f t="shared" si="3"/>
        <v>0</v>
      </c>
      <c r="I118" s="148" t="s">
        <v>519</v>
      </c>
      <c r="J118" s="165"/>
    </row>
    <row r="119" spans="1:10" s="151" customFormat="1" ht="45" x14ac:dyDescent="0.2">
      <c r="A119" s="221" t="s">
        <v>368</v>
      </c>
      <c r="B119" s="242" t="s">
        <v>369</v>
      </c>
      <c r="C119" s="189" t="s">
        <v>247</v>
      </c>
      <c r="D119" s="242" t="s">
        <v>310</v>
      </c>
      <c r="E119" s="243" t="s">
        <v>163</v>
      </c>
      <c r="F119" s="161">
        <v>100</v>
      </c>
      <c r="G119" s="161">
        <v>100</v>
      </c>
      <c r="H119" s="160">
        <f t="shared" si="3"/>
        <v>0</v>
      </c>
      <c r="I119" s="193" t="s">
        <v>520</v>
      </c>
      <c r="J119" s="165"/>
    </row>
    <row r="120" spans="1:10" s="151" customFormat="1" ht="56.25" x14ac:dyDescent="0.2">
      <c r="A120" s="222" t="s">
        <v>123</v>
      </c>
      <c r="B120" s="183" t="s">
        <v>192</v>
      </c>
      <c r="C120" s="148" t="s">
        <v>245</v>
      </c>
      <c r="D120" s="246"/>
      <c r="E120" s="243" t="s">
        <v>176</v>
      </c>
      <c r="F120" s="156">
        <f>'виконання ІС'!E56</f>
        <v>23216.89</v>
      </c>
      <c r="G120" s="156">
        <f>'виконання ІС'!I56</f>
        <v>32673.4</v>
      </c>
      <c r="H120" s="153">
        <f t="shared" si="3"/>
        <v>9456.510000000002</v>
      </c>
      <c r="I120" s="148" t="s">
        <v>440</v>
      </c>
      <c r="J120" s="165"/>
    </row>
    <row r="121" spans="1:10" s="151" customFormat="1" ht="56.25" x14ac:dyDescent="0.2">
      <c r="A121" s="204" t="s">
        <v>335</v>
      </c>
      <c r="B121" s="183" t="s">
        <v>193</v>
      </c>
      <c r="C121" s="242" t="s">
        <v>246</v>
      </c>
      <c r="D121" s="242" t="s">
        <v>340</v>
      </c>
      <c r="E121" s="246" t="s">
        <v>408</v>
      </c>
      <c r="F121" s="244">
        <v>8500</v>
      </c>
      <c r="G121" s="244">
        <v>7446</v>
      </c>
      <c r="H121" s="245">
        <f t="shared" si="3"/>
        <v>-1054</v>
      </c>
      <c r="I121" s="148" t="s">
        <v>566</v>
      </c>
      <c r="J121" s="165"/>
    </row>
    <row r="122" spans="1:10" s="151" customFormat="1" ht="33.75" x14ac:dyDescent="0.2">
      <c r="A122" s="204" t="s">
        <v>336</v>
      </c>
      <c r="B122" s="189" t="s">
        <v>194</v>
      </c>
      <c r="C122" s="242" t="s">
        <v>246</v>
      </c>
      <c r="D122" s="242" t="s">
        <v>341</v>
      </c>
      <c r="E122" s="246" t="s">
        <v>408</v>
      </c>
      <c r="F122" s="244">
        <v>4100</v>
      </c>
      <c r="G122" s="244">
        <v>11757</v>
      </c>
      <c r="H122" s="245">
        <f t="shared" si="3"/>
        <v>7657</v>
      </c>
      <c r="I122" s="148" t="s">
        <v>549</v>
      </c>
      <c r="J122" s="165"/>
    </row>
    <row r="123" spans="1:10" s="151" customFormat="1" ht="33.75" x14ac:dyDescent="0.2">
      <c r="A123" s="204" t="s">
        <v>337</v>
      </c>
      <c r="B123" s="189" t="s">
        <v>195</v>
      </c>
      <c r="C123" s="242" t="s">
        <v>246</v>
      </c>
      <c r="D123" s="242" t="s">
        <v>342</v>
      </c>
      <c r="E123" s="246" t="s">
        <v>408</v>
      </c>
      <c r="F123" s="154">
        <v>285</v>
      </c>
      <c r="G123" s="244">
        <v>1535</v>
      </c>
      <c r="H123" s="245">
        <f t="shared" si="3"/>
        <v>1250</v>
      </c>
      <c r="I123" s="148" t="s">
        <v>522</v>
      </c>
      <c r="J123" s="165"/>
    </row>
    <row r="124" spans="1:10" s="151" customFormat="1" ht="33.75" x14ac:dyDescent="0.2">
      <c r="A124" s="204" t="s">
        <v>338</v>
      </c>
      <c r="B124" s="189" t="s">
        <v>196</v>
      </c>
      <c r="C124" s="242" t="s">
        <v>246</v>
      </c>
      <c r="D124" s="242" t="s">
        <v>343</v>
      </c>
      <c r="E124" s="246" t="s">
        <v>408</v>
      </c>
      <c r="F124" s="244">
        <v>285</v>
      </c>
      <c r="G124" s="244">
        <v>719</v>
      </c>
      <c r="H124" s="245">
        <f t="shared" si="3"/>
        <v>434</v>
      </c>
      <c r="I124" s="148" t="s">
        <v>521</v>
      </c>
      <c r="J124" s="165"/>
    </row>
    <row r="125" spans="1:10" s="151" customFormat="1" ht="33.75" x14ac:dyDescent="0.2">
      <c r="A125" s="204" t="s">
        <v>339</v>
      </c>
      <c r="B125" s="183" t="s">
        <v>197</v>
      </c>
      <c r="C125" s="242" t="s">
        <v>246</v>
      </c>
      <c r="D125" s="242" t="s">
        <v>344</v>
      </c>
      <c r="E125" s="246" t="s">
        <v>408</v>
      </c>
      <c r="F125" s="244">
        <v>2208</v>
      </c>
      <c r="G125" s="244">
        <v>11301</v>
      </c>
      <c r="H125" s="245">
        <f t="shared" si="3"/>
        <v>9093</v>
      </c>
      <c r="I125" s="148" t="s">
        <v>523</v>
      </c>
      <c r="J125" s="165"/>
    </row>
    <row r="126" spans="1:10" s="151" customFormat="1" ht="33.75" x14ac:dyDescent="0.2">
      <c r="A126" s="204"/>
      <c r="B126" s="183"/>
      <c r="C126" s="242" t="s">
        <v>377</v>
      </c>
      <c r="D126" s="242" t="s">
        <v>313</v>
      </c>
      <c r="E126" s="243" t="s">
        <v>176</v>
      </c>
      <c r="F126" s="181">
        <v>6.3223140495867775E-2</v>
      </c>
      <c r="G126" s="182">
        <v>0.23</v>
      </c>
      <c r="H126" s="245">
        <f t="shared" si="3"/>
        <v>0.16677685950413224</v>
      </c>
      <c r="I126" s="148" t="s">
        <v>432</v>
      </c>
      <c r="J126" s="165"/>
    </row>
    <row r="127" spans="1:10" s="151" customFormat="1" ht="56.25" x14ac:dyDescent="0.2">
      <c r="A127" s="204"/>
      <c r="B127" s="183"/>
      <c r="C127" s="189" t="s">
        <v>247</v>
      </c>
      <c r="D127" s="242" t="s">
        <v>314</v>
      </c>
      <c r="E127" s="243" t="s">
        <v>163</v>
      </c>
      <c r="F127" s="244">
        <v>75</v>
      </c>
      <c r="G127" s="244">
        <v>94</v>
      </c>
      <c r="H127" s="245">
        <f t="shared" si="3"/>
        <v>19</v>
      </c>
      <c r="I127" s="148" t="s">
        <v>550</v>
      </c>
      <c r="J127" s="165"/>
    </row>
    <row r="128" spans="1:10" s="151" customFormat="1" ht="123.75" x14ac:dyDescent="0.2">
      <c r="A128" s="204" t="s">
        <v>130</v>
      </c>
      <c r="B128" s="183" t="s">
        <v>131</v>
      </c>
      <c r="C128" s="148" t="s">
        <v>245</v>
      </c>
      <c r="D128" s="246"/>
      <c r="E128" s="246" t="s">
        <v>176</v>
      </c>
      <c r="F128" s="153">
        <f>'виконання ІС'!E62</f>
        <v>1212.5</v>
      </c>
      <c r="G128" s="153">
        <f>'виконання ІС'!I62</f>
        <v>36.840000000000003</v>
      </c>
      <c r="H128" s="153">
        <f t="shared" si="3"/>
        <v>-1175.6600000000001</v>
      </c>
      <c r="I128" s="148" t="s">
        <v>439</v>
      </c>
      <c r="J128" s="165"/>
    </row>
    <row r="129" spans="1:10" s="151" customFormat="1" ht="67.5" x14ac:dyDescent="0.2">
      <c r="A129" s="204"/>
      <c r="B129" s="183"/>
      <c r="C129" s="242" t="s">
        <v>246</v>
      </c>
      <c r="D129" s="148" t="s">
        <v>315</v>
      </c>
      <c r="E129" s="246" t="s">
        <v>408</v>
      </c>
      <c r="F129" s="157">
        <v>200</v>
      </c>
      <c r="G129" s="157">
        <v>231</v>
      </c>
      <c r="H129" s="245">
        <f t="shared" si="3"/>
        <v>31</v>
      </c>
      <c r="I129" s="148" t="s">
        <v>524</v>
      </c>
      <c r="J129" s="165"/>
    </row>
    <row r="130" spans="1:10" s="151" customFormat="1" x14ac:dyDescent="0.2">
      <c r="A130" s="204"/>
      <c r="B130" s="183"/>
      <c r="C130" s="242" t="s">
        <v>377</v>
      </c>
      <c r="D130" s="148" t="s">
        <v>316</v>
      </c>
      <c r="E130" s="243" t="s">
        <v>176</v>
      </c>
      <c r="F130" s="244">
        <v>6.25</v>
      </c>
      <c r="G130" s="244">
        <v>0.16</v>
      </c>
      <c r="H130" s="245">
        <f t="shared" si="3"/>
        <v>-6.09</v>
      </c>
      <c r="I130" s="148" t="s">
        <v>432</v>
      </c>
      <c r="J130" s="165"/>
    </row>
    <row r="131" spans="1:10" s="151" customFormat="1" ht="78.75" x14ac:dyDescent="0.2">
      <c r="A131" s="204"/>
      <c r="B131" s="183"/>
      <c r="C131" s="189" t="s">
        <v>247</v>
      </c>
      <c r="D131" s="242" t="s">
        <v>317</v>
      </c>
      <c r="E131" s="243" t="s">
        <v>163</v>
      </c>
      <c r="F131" s="244">
        <v>100</v>
      </c>
      <c r="G131" s="244">
        <v>100</v>
      </c>
      <c r="H131" s="245">
        <f t="shared" si="3"/>
        <v>0</v>
      </c>
      <c r="I131" s="148" t="s">
        <v>447</v>
      </c>
      <c r="J131" s="165"/>
    </row>
    <row r="132" spans="1:10" s="151" customFormat="1" x14ac:dyDescent="0.2">
      <c r="A132" s="216" t="s">
        <v>132</v>
      </c>
      <c r="B132" s="299" t="s">
        <v>133</v>
      </c>
      <c r="C132" s="299"/>
      <c r="D132" s="299"/>
      <c r="E132" s="299"/>
      <c r="F132" s="299"/>
      <c r="G132" s="299"/>
      <c r="H132" s="299"/>
      <c r="I132" s="148"/>
      <c r="J132" s="165"/>
    </row>
    <row r="133" spans="1:10" s="151" customFormat="1" ht="56.25" x14ac:dyDescent="0.2">
      <c r="A133" s="221" t="s">
        <v>198</v>
      </c>
      <c r="B133" s="183" t="s">
        <v>199</v>
      </c>
      <c r="C133" s="148" t="s">
        <v>245</v>
      </c>
      <c r="D133" s="246"/>
      <c r="E133" s="246" t="s">
        <v>176</v>
      </c>
      <c r="F133" s="153">
        <f>'виконання ІС'!E64</f>
        <v>785298.84</v>
      </c>
      <c r="G133" s="153">
        <f>'виконання ІС'!I64</f>
        <v>258820.77</v>
      </c>
      <c r="H133" s="153">
        <f t="shared" si="3"/>
        <v>-526478.06999999995</v>
      </c>
      <c r="I133" s="148" t="s">
        <v>438</v>
      </c>
      <c r="J133" s="165"/>
    </row>
    <row r="134" spans="1:10" s="151" customFormat="1" ht="101.25" x14ac:dyDescent="0.2">
      <c r="A134" s="221" t="s">
        <v>370</v>
      </c>
      <c r="B134" s="189" t="s">
        <v>200</v>
      </c>
      <c r="C134" s="189" t="s">
        <v>246</v>
      </c>
      <c r="D134" s="242" t="s">
        <v>406</v>
      </c>
      <c r="E134" s="246" t="s">
        <v>408</v>
      </c>
      <c r="F134" s="157">
        <v>88620</v>
      </c>
      <c r="G134" s="244">
        <v>55566</v>
      </c>
      <c r="H134" s="180">
        <f t="shared" si="3"/>
        <v>-33054</v>
      </c>
      <c r="I134" s="148" t="s">
        <v>551</v>
      </c>
      <c r="J134" s="165"/>
    </row>
    <row r="135" spans="1:10" s="151" customFormat="1" ht="45" x14ac:dyDescent="0.2">
      <c r="A135" s="204"/>
      <c r="B135" s="183"/>
      <c r="C135" s="242" t="s">
        <v>246</v>
      </c>
      <c r="D135" s="148" t="s">
        <v>318</v>
      </c>
      <c r="E135" s="246" t="s">
        <v>408</v>
      </c>
      <c r="F135" s="244">
        <v>14100</v>
      </c>
      <c r="G135" s="244">
        <v>9375</v>
      </c>
      <c r="H135" s="180">
        <f t="shared" si="3"/>
        <v>-4725</v>
      </c>
      <c r="I135" s="148" t="s">
        <v>558</v>
      </c>
      <c r="J135" s="165"/>
    </row>
    <row r="136" spans="1:10" s="151" customFormat="1" ht="22.5" x14ac:dyDescent="0.2">
      <c r="A136" s="204"/>
      <c r="B136" s="183"/>
      <c r="C136" s="242" t="s">
        <v>377</v>
      </c>
      <c r="D136" s="242" t="s">
        <v>319</v>
      </c>
      <c r="E136" s="243" t="s">
        <v>176</v>
      </c>
      <c r="F136" s="181">
        <v>8.86</v>
      </c>
      <c r="G136" s="182">
        <f>G133/G134</f>
        <v>4.6578981751430728</v>
      </c>
      <c r="H136" s="245">
        <f t="shared" si="3"/>
        <v>-4.2021018248569266</v>
      </c>
      <c r="I136" s="148" t="s">
        <v>432</v>
      </c>
      <c r="J136" s="165"/>
    </row>
    <row r="137" spans="1:10" s="151" customFormat="1" ht="45" x14ac:dyDescent="0.2">
      <c r="A137" s="204"/>
      <c r="B137" s="183"/>
      <c r="C137" s="189" t="s">
        <v>247</v>
      </c>
      <c r="D137" s="242" t="s">
        <v>320</v>
      </c>
      <c r="E137" s="243" t="s">
        <v>163</v>
      </c>
      <c r="F137" s="161">
        <v>90.1</v>
      </c>
      <c r="G137" s="182">
        <v>80</v>
      </c>
      <c r="H137" s="245">
        <f t="shared" si="3"/>
        <v>-10.099999999999994</v>
      </c>
      <c r="I137" s="148" t="s">
        <v>552</v>
      </c>
      <c r="J137" s="165"/>
    </row>
    <row r="138" spans="1:10" s="151" customFormat="1" ht="67.5" x14ac:dyDescent="0.2">
      <c r="A138" s="221" t="s">
        <v>371</v>
      </c>
      <c r="B138" s="189" t="s">
        <v>201</v>
      </c>
      <c r="C138" s="242" t="s">
        <v>246</v>
      </c>
      <c r="D138" s="242" t="s">
        <v>372</v>
      </c>
      <c r="E138" s="246" t="s">
        <v>408</v>
      </c>
      <c r="F138" s="188">
        <v>8850</v>
      </c>
      <c r="G138" s="188">
        <v>7722</v>
      </c>
      <c r="H138" s="245">
        <f t="shared" si="3"/>
        <v>-1128</v>
      </c>
      <c r="I138" s="148" t="s">
        <v>564</v>
      </c>
      <c r="J138" s="165"/>
    </row>
    <row r="139" spans="1:10" s="151" customFormat="1" ht="56.25" x14ac:dyDescent="0.2">
      <c r="A139" s="221"/>
      <c r="B139" s="183"/>
      <c r="C139" s="189" t="s">
        <v>247</v>
      </c>
      <c r="D139" s="242" t="s">
        <v>321</v>
      </c>
      <c r="E139" s="243" t="s">
        <v>163</v>
      </c>
      <c r="F139" s="161">
        <v>75</v>
      </c>
      <c r="G139" s="181">
        <v>100</v>
      </c>
      <c r="H139" s="245">
        <f t="shared" si="3"/>
        <v>25</v>
      </c>
      <c r="I139" s="148" t="s">
        <v>448</v>
      </c>
      <c r="J139" s="165"/>
    </row>
    <row r="140" spans="1:10" s="151" customFormat="1" ht="45" x14ac:dyDescent="0.2">
      <c r="A140" s="221" t="s">
        <v>374</v>
      </c>
      <c r="B140" s="189" t="s">
        <v>202</v>
      </c>
      <c r="C140" s="242" t="s">
        <v>246</v>
      </c>
      <c r="D140" s="242" t="s">
        <v>322</v>
      </c>
      <c r="E140" s="246" t="s">
        <v>408</v>
      </c>
      <c r="F140" s="188">
        <v>19602</v>
      </c>
      <c r="G140" s="188">
        <v>12930</v>
      </c>
      <c r="H140" s="245">
        <f t="shared" si="3"/>
        <v>-6672</v>
      </c>
      <c r="I140" s="148" t="s">
        <v>565</v>
      </c>
      <c r="J140" s="165"/>
    </row>
    <row r="141" spans="1:10" s="151" customFormat="1" ht="45" x14ac:dyDescent="0.2">
      <c r="A141" s="204"/>
      <c r="B141" s="183"/>
      <c r="C141" s="189" t="s">
        <v>247</v>
      </c>
      <c r="D141" s="148" t="s">
        <v>323</v>
      </c>
      <c r="E141" s="243" t="s">
        <v>163</v>
      </c>
      <c r="F141" s="188">
        <v>81</v>
      </c>
      <c r="G141" s="190">
        <v>100</v>
      </c>
      <c r="H141" s="245">
        <f t="shared" si="3"/>
        <v>19</v>
      </c>
      <c r="I141" s="148" t="s">
        <v>420</v>
      </c>
      <c r="J141" s="165"/>
    </row>
    <row r="142" spans="1:10" s="151" customFormat="1" ht="56.25" x14ac:dyDescent="0.2">
      <c r="A142" s="204" t="s">
        <v>203</v>
      </c>
      <c r="B142" s="183" t="s">
        <v>140</v>
      </c>
      <c r="C142" s="148" t="s">
        <v>245</v>
      </c>
      <c r="D142" s="206"/>
      <c r="E142" s="246" t="s">
        <v>176</v>
      </c>
      <c r="F142" s="190">
        <f>F147+F143</f>
        <v>1000</v>
      </c>
      <c r="G142" s="190">
        <f>G147+G143</f>
        <v>348.44</v>
      </c>
      <c r="H142" s="245">
        <f t="shared" si="3"/>
        <v>-651.55999999999995</v>
      </c>
      <c r="I142" s="148" t="s">
        <v>553</v>
      </c>
      <c r="J142" s="165"/>
    </row>
    <row r="143" spans="1:10" ht="22.5" x14ac:dyDescent="0.2">
      <c r="A143" s="251" t="s">
        <v>578</v>
      </c>
      <c r="B143" s="206" t="s">
        <v>204</v>
      </c>
      <c r="C143" s="148" t="s">
        <v>245</v>
      </c>
      <c r="D143" s="206"/>
      <c r="E143" s="243" t="s">
        <v>176</v>
      </c>
      <c r="F143" s="190">
        <v>700</v>
      </c>
      <c r="G143" s="188">
        <v>0</v>
      </c>
      <c r="H143" s="245">
        <f>G143-F143</f>
        <v>-700</v>
      </c>
      <c r="I143" s="148" t="s">
        <v>553</v>
      </c>
    </row>
    <row r="144" spans="1:10" ht="22.5" x14ac:dyDescent="0.2">
      <c r="A144" s="204"/>
      <c r="B144" s="183"/>
      <c r="C144" s="242" t="s">
        <v>246</v>
      </c>
      <c r="D144" s="242" t="s">
        <v>324</v>
      </c>
      <c r="E144" s="246" t="s">
        <v>408</v>
      </c>
      <c r="F144" s="188">
        <v>10</v>
      </c>
      <c r="G144" s="188">
        <v>0</v>
      </c>
      <c r="H144" s="245">
        <f t="shared" si="3"/>
        <v>-10</v>
      </c>
      <c r="I144" s="148" t="s">
        <v>553</v>
      </c>
    </row>
    <row r="145" spans="1:9" ht="22.5" x14ac:dyDescent="0.2">
      <c r="A145" s="204"/>
      <c r="B145" s="183"/>
      <c r="C145" s="242" t="s">
        <v>377</v>
      </c>
      <c r="D145" s="242" t="s">
        <v>325</v>
      </c>
      <c r="E145" s="243" t="s">
        <v>176</v>
      </c>
      <c r="F145" s="190">
        <v>70</v>
      </c>
      <c r="G145" s="188">
        <v>0</v>
      </c>
      <c r="H145" s="245">
        <f t="shared" si="3"/>
        <v>-70</v>
      </c>
      <c r="I145" s="148" t="s">
        <v>553</v>
      </c>
    </row>
    <row r="146" spans="1:9" ht="22.5" x14ac:dyDescent="0.2">
      <c r="A146" s="204"/>
      <c r="B146" s="183"/>
      <c r="C146" s="189" t="s">
        <v>247</v>
      </c>
      <c r="D146" s="242" t="s">
        <v>326</v>
      </c>
      <c r="E146" s="243" t="s">
        <v>163</v>
      </c>
      <c r="F146" s="188">
        <v>0</v>
      </c>
      <c r="G146" s="188">
        <v>100</v>
      </c>
      <c r="H146" s="245">
        <f t="shared" si="3"/>
        <v>100</v>
      </c>
      <c r="I146" s="148" t="s">
        <v>553</v>
      </c>
    </row>
    <row r="147" spans="1:9" ht="56.25" x14ac:dyDescent="0.2">
      <c r="A147" s="221" t="s">
        <v>373</v>
      </c>
      <c r="B147" s="206" t="s">
        <v>205</v>
      </c>
      <c r="C147" s="148" t="s">
        <v>245</v>
      </c>
      <c r="D147" s="206" t="s">
        <v>205</v>
      </c>
      <c r="E147" s="243" t="s">
        <v>176</v>
      </c>
      <c r="F147" s="194">
        <v>300</v>
      </c>
      <c r="G147" s="194">
        <v>348.44</v>
      </c>
      <c r="H147" s="155">
        <f t="shared" si="3"/>
        <v>48.44</v>
      </c>
      <c r="I147" s="148" t="s">
        <v>553</v>
      </c>
    </row>
    <row r="148" spans="1:9" ht="22.5" x14ac:dyDescent="0.2">
      <c r="A148" s="204"/>
      <c r="B148" s="183"/>
      <c r="C148" s="242" t="s">
        <v>246</v>
      </c>
      <c r="D148" s="242" t="s">
        <v>324</v>
      </c>
      <c r="E148" s="246" t="s">
        <v>408</v>
      </c>
      <c r="F148" s="188">
        <v>10</v>
      </c>
      <c r="G148" s="188">
        <v>9</v>
      </c>
      <c r="H148" s="245">
        <f t="shared" si="3"/>
        <v>-1</v>
      </c>
      <c r="I148" s="148" t="s">
        <v>525</v>
      </c>
    </row>
    <row r="149" spans="1:9" ht="33.75" x14ac:dyDescent="0.2">
      <c r="A149" s="204"/>
      <c r="B149" s="183"/>
      <c r="C149" s="242" t="s">
        <v>377</v>
      </c>
      <c r="D149" s="242" t="s">
        <v>327</v>
      </c>
      <c r="E149" s="243" t="s">
        <v>176</v>
      </c>
      <c r="F149" s="190">
        <v>30</v>
      </c>
      <c r="G149" s="190">
        <v>38.72</v>
      </c>
      <c r="H149" s="245">
        <f t="shared" si="3"/>
        <v>8.7199999999999989</v>
      </c>
      <c r="I149" s="148" t="s">
        <v>426</v>
      </c>
    </row>
    <row r="150" spans="1:9" ht="22.5" x14ac:dyDescent="0.2">
      <c r="A150" s="204"/>
      <c r="B150" s="183"/>
      <c r="C150" s="189" t="s">
        <v>247</v>
      </c>
      <c r="D150" s="242" t="s">
        <v>328</v>
      </c>
      <c r="E150" s="243" t="s">
        <v>163</v>
      </c>
      <c r="F150" s="188">
        <v>100</v>
      </c>
      <c r="G150" s="188">
        <v>90</v>
      </c>
      <c r="H150" s="245">
        <f t="shared" si="3"/>
        <v>-10</v>
      </c>
      <c r="I150" s="148" t="s">
        <v>426</v>
      </c>
    </row>
    <row r="151" spans="1:9" ht="146.25" x14ac:dyDescent="0.2">
      <c r="A151" s="204" t="s">
        <v>143</v>
      </c>
      <c r="B151" s="183" t="s">
        <v>206</v>
      </c>
      <c r="C151" s="148" t="s">
        <v>245</v>
      </c>
      <c r="D151" s="246"/>
      <c r="E151" s="246" t="s">
        <v>176</v>
      </c>
      <c r="F151" s="153">
        <f>'виконання ІС'!E71</f>
        <v>2190</v>
      </c>
      <c r="G151" s="153">
        <f>'виконання ІС'!I71</f>
        <v>0</v>
      </c>
      <c r="H151" s="153">
        <f t="shared" si="3"/>
        <v>-2190</v>
      </c>
      <c r="I151" s="148" t="s">
        <v>427</v>
      </c>
    </row>
    <row r="152" spans="1:9" ht="45" x14ac:dyDescent="0.2">
      <c r="A152" s="204"/>
      <c r="B152" s="183"/>
      <c r="C152" s="242" t="s">
        <v>246</v>
      </c>
      <c r="D152" s="242" t="s">
        <v>329</v>
      </c>
      <c r="E152" s="246" t="s">
        <v>409</v>
      </c>
      <c r="F152" s="244">
        <v>15</v>
      </c>
      <c r="G152" s="244">
        <v>15</v>
      </c>
      <c r="H152" s="245">
        <f t="shared" si="3"/>
        <v>0</v>
      </c>
      <c r="I152" s="148" t="s">
        <v>526</v>
      </c>
    </row>
    <row r="153" spans="1:9" ht="33.75" x14ac:dyDescent="0.2">
      <c r="A153" s="204"/>
      <c r="B153" s="183"/>
      <c r="C153" s="242" t="s">
        <v>377</v>
      </c>
      <c r="D153" s="242" t="s">
        <v>330</v>
      </c>
      <c r="E153" s="243" t="s">
        <v>176</v>
      </c>
      <c r="F153" s="181">
        <v>0.10416666666666667</v>
      </c>
      <c r="G153" s="244">
        <v>0</v>
      </c>
      <c r="H153" s="245">
        <f t="shared" si="3"/>
        <v>-0.10416666666666667</v>
      </c>
      <c r="I153" s="148" t="s">
        <v>428</v>
      </c>
    </row>
    <row r="154" spans="1:9" ht="33.75" x14ac:dyDescent="0.2">
      <c r="A154" s="204"/>
      <c r="B154" s="183"/>
      <c r="C154" s="189" t="s">
        <v>247</v>
      </c>
      <c r="D154" s="242" t="s">
        <v>331</v>
      </c>
      <c r="E154" s="243" t="s">
        <v>163</v>
      </c>
      <c r="F154" s="161">
        <v>23</v>
      </c>
      <c r="G154" s="182">
        <f>1466/12945*100</f>
        <v>11.324835843955194</v>
      </c>
      <c r="H154" s="245">
        <f t="shared" si="3"/>
        <v>-11.675164156044806</v>
      </c>
      <c r="I154" s="148" t="s">
        <v>527</v>
      </c>
    </row>
    <row r="155" spans="1:9" ht="135" x14ac:dyDescent="0.2">
      <c r="A155" s="204" t="s">
        <v>145</v>
      </c>
      <c r="B155" s="183" t="s">
        <v>207</v>
      </c>
      <c r="C155" s="148" t="s">
        <v>245</v>
      </c>
      <c r="D155" s="246"/>
      <c r="E155" s="246" t="s">
        <v>176</v>
      </c>
      <c r="F155" s="156">
        <f>'виконання ІС'!E72</f>
        <v>38805</v>
      </c>
      <c r="G155" s="156">
        <f>'виконання ІС'!I72</f>
        <v>38368.33</v>
      </c>
      <c r="H155" s="153">
        <f t="shared" si="3"/>
        <v>-436.66999999999825</v>
      </c>
      <c r="I155" s="148" t="s">
        <v>438</v>
      </c>
    </row>
    <row r="156" spans="1:9" ht="33.75" x14ac:dyDescent="0.2">
      <c r="A156" s="204"/>
      <c r="B156" s="183"/>
      <c r="C156" s="242" t="s">
        <v>246</v>
      </c>
      <c r="D156" s="242" t="s">
        <v>332</v>
      </c>
      <c r="E156" s="246" t="s">
        <v>408</v>
      </c>
      <c r="F156" s="188">
        <v>55090</v>
      </c>
      <c r="G156" s="188">
        <v>50353</v>
      </c>
      <c r="H156" s="245">
        <f t="shared" si="3"/>
        <v>-4737</v>
      </c>
      <c r="I156" s="148" t="s">
        <v>554</v>
      </c>
    </row>
    <row r="157" spans="1:9" ht="22.5" x14ac:dyDescent="0.2">
      <c r="A157" s="204"/>
      <c r="B157" s="183"/>
      <c r="C157" s="242" t="s">
        <v>377</v>
      </c>
      <c r="D157" s="242" t="s">
        <v>333</v>
      </c>
      <c r="E157" s="243" t="s">
        <v>176</v>
      </c>
      <c r="F157" s="190">
        <v>0.7</v>
      </c>
      <c r="G157" s="190">
        <f>G155/G156</f>
        <v>0.76198697197783649</v>
      </c>
      <c r="H157" s="245">
        <f t="shared" si="3"/>
        <v>6.1986971977836536E-2</v>
      </c>
      <c r="I157" s="148" t="s">
        <v>432</v>
      </c>
    </row>
    <row r="158" spans="1:9" ht="56.25" x14ac:dyDescent="0.2">
      <c r="A158" s="204"/>
      <c r="B158" s="183"/>
      <c r="C158" s="189" t="s">
        <v>247</v>
      </c>
      <c r="D158" s="242" t="s">
        <v>334</v>
      </c>
      <c r="E158" s="243" t="s">
        <v>163</v>
      </c>
      <c r="F158" s="191">
        <v>60</v>
      </c>
      <c r="G158" s="191">
        <v>81.5</v>
      </c>
      <c r="H158" s="245">
        <f t="shared" si="3"/>
        <v>21.5</v>
      </c>
      <c r="I158" s="148" t="s">
        <v>528</v>
      </c>
    </row>
    <row r="159" spans="1:9" x14ac:dyDescent="0.2">
      <c r="A159" s="216" t="s">
        <v>148</v>
      </c>
      <c r="B159" s="299" t="s">
        <v>208</v>
      </c>
      <c r="C159" s="299"/>
      <c r="D159" s="299"/>
      <c r="E159" s="299"/>
      <c r="F159" s="299"/>
      <c r="G159" s="299"/>
      <c r="H159" s="299"/>
      <c r="I159" s="148"/>
    </row>
    <row r="160" spans="1:9" ht="67.5" x14ac:dyDescent="0.2">
      <c r="A160" s="204" t="s">
        <v>150</v>
      </c>
      <c r="B160" s="183" t="s">
        <v>209</v>
      </c>
      <c r="C160" s="148" t="s">
        <v>245</v>
      </c>
      <c r="D160" s="246"/>
      <c r="E160" s="246" t="s">
        <v>176</v>
      </c>
      <c r="F160" s="153">
        <f>'виконання ІС'!E74</f>
        <v>184272.26</v>
      </c>
      <c r="G160" s="153">
        <f>'виконання ІС'!I74</f>
        <v>89467.989999999991</v>
      </c>
      <c r="H160" s="153">
        <f t="shared" si="3"/>
        <v>-94804.270000000019</v>
      </c>
      <c r="I160" s="148" t="s">
        <v>438</v>
      </c>
    </row>
    <row r="161" spans="1:9" ht="45" x14ac:dyDescent="0.2">
      <c r="A161" s="204" t="s">
        <v>345</v>
      </c>
      <c r="B161" s="242" t="s">
        <v>210</v>
      </c>
      <c r="C161" s="242" t="s">
        <v>246</v>
      </c>
      <c r="D161" s="242" t="s">
        <v>350</v>
      </c>
      <c r="E161" s="246" t="s">
        <v>408</v>
      </c>
      <c r="F161" s="154">
        <v>74750</v>
      </c>
      <c r="G161" s="154">
        <v>7200</v>
      </c>
      <c r="H161" s="245">
        <f t="shared" si="3"/>
        <v>-67550</v>
      </c>
      <c r="I161" s="148" t="s">
        <v>559</v>
      </c>
    </row>
    <row r="162" spans="1:9" ht="45" x14ac:dyDescent="0.2">
      <c r="A162" s="204"/>
      <c r="B162" s="213"/>
      <c r="C162" s="242" t="s">
        <v>246</v>
      </c>
      <c r="D162" s="183" t="s">
        <v>351</v>
      </c>
      <c r="E162" s="246" t="s">
        <v>408</v>
      </c>
      <c r="F162" s="154">
        <v>22300</v>
      </c>
      <c r="G162" s="154">
        <v>66399</v>
      </c>
      <c r="H162" s="245">
        <f t="shared" si="3"/>
        <v>44099</v>
      </c>
      <c r="I162" s="148" t="s">
        <v>560</v>
      </c>
    </row>
    <row r="163" spans="1:9" ht="45" x14ac:dyDescent="0.2">
      <c r="A163" s="221" t="s">
        <v>346</v>
      </c>
      <c r="B163" s="213" t="s">
        <v>211</v>
      </c>
      <c r="C163" s="242" t="s">
        <v>246</v>
      </c>
      <c r="D163" s="242" t="s">
        <v>352</v>
      </c>
      <c r="E163" s="246" t="s">
        <v>408</v>
      </c>
      <c r="F163" s="154">
        <v>77500</v>
      </c>
      <c r="G163" s="154">
        <v>60405</v>
      </c>
      <c r="H163" s="245">
        <f t="shared" si="3"/>
        <v>-17095</v>
      </c>
      <c r="I163" s="148" t="s">
        <v>561</v>
      </c>
    </row>
    <row r="164" spans="1:9" ht="45" x14ac:dyDescent="0.2">
      <c r="A164" s="204" t="s">
        <v>349</v>
      </c>
      <c r="B164" s="213" t="s">
        <v>212</v>
      </c>
      <c r="C164" s="242" t="s">
        <v>246</v>
      </c>
      <c r="D164" s="242" t="s">
        <v>353</v>
      </c>
      <c r="E164" s="246" t="s">
        <v>408</v>
      </c>
      <c r="F164" s="160">
        <v>184600</v>
      </c>
      <c r="G164" s="154">
        <v>97602</v>
      </c>
      <c r="H164" s="245">
        <f t="shared" si="3"/>
        <v>-86998</v>
      </c>
      <c r="I164" s="148" t="s">
        <v>562</v>
      </c>
    </row>
    <row r="165" spans="1:9" ht="45" x14ac:dyDescent="0.2">
      <c r="A165" s="204" t="s">
        <v>347</v>
      </c>
      <c r="B165" s="213" t="s">
        <v>213</v>
      </c>
      <c r="C165" s="242" t="s">
        <v>246</v>
      </c>
      <c r="D165" s="242" t="s">
        <v>354</v>
      </c>
      <c r="E165" s="246" t="s">
        <v>408</v>
      </c>
      <c r="F165" s="160">
        <v>184600</v>
      </c>
      <c r="G165" s="154">
        <v>104989</v>
      </c>
      <c r="H165" s="245">
        <f t="shared" si="3"/>
        <v>-79611</v>
      </c>
      <c r="I165" s="148" t="s">
        <v>563</v>
      </c>
    </row>
    <row r="166" spans="1:9" ht="56.25" x14ac:dyDescent="0.2">
      <c r="A166" s="204" t="s">
        <v>348</v>
      </c>
      <c r="B166" s="242" t="s">
        <v>214</v>
      </c>
      <c r="C166" s="242" t="s">
        <v>246</v>
      </c>
      <c r="D166" s="242" t="s">
        <v>355</v>
      </c>
      <c r="E166" s="246" t="s">
        <v>408</v>
      </c>
      <c r="F166" s="160">
        <v>8000</v>
      </c>
      <c r="G166" s="154">
        <v>14705</v>
      </c>
      <c r="H166" s="245">
        <f t="shared" si="3"/>
        <v>6705</v>
      </c>
      <c r="I166" s="148" t="s">
        <v>529</v>
      </c>
    </row>
    <row r="167" spans="1:9" ht="33.75" x14ac:dyDescent="0.2">
      <c r="A167" s="204"/>
      <c r="B167" s="213"/>
      <c r="C167" s="242" t="s">
        <v>377</v>
      </c>
      <c r="D167" s="242" t="s">
        <v>356</v>
      </c>
      <c r="E167" s="243" t="s">
        <v>176</v>
      </c>
      <c r="F167" s="245">
        <v>0.34</v>
      </c>
      <c r="G167" s="245">
        <v>0.27200000000000002</v>
      </c>
      <c r="H167" s="245">
        <f t="shared" ref="H167:H179" si="4">G167-F167</f>
        <v>-6.8000000000000005E-2</v>
      </c>
      <c r="I167" s="148" t="s">
        <v>555</v>
      </c>
    </row>
    <row r="168" spans="1:9" ht="45" x14ac:dyDescent="0.2">
      <c r="A168" s="204"/>
      <c r="B168" s="213"/>
      <c r="C168" s="189" t="s">
        <v>247</v>
      </c>
      <c r="D168" s="242" t="s">
        <v>357</v>
      </c>
      <c r="E168" s="243" t="s">
        <v>163</v>
      </c>
      <c r="F168" s="154">
        <v>90</v>
      </c>
      <c r="G168" s="149">
        <v>95</v>
      </c>
      <c r="H168" s="245">
        <f t="shared" si="4"/>
        <v>5</v>
      </c>
      <c r="I168" s="148" t="s">
        <v>530</v>
      </c>
    </row>
    <row r="169" spans="1:9" ht="45" x14ac:dyDescent="0.2">
      <c r="A169" s="204" t="s">
        <v>215</v>
      </c>
      <c r="B169" s="183" t="s">
        <v>216</v>
      </c>
      <c r="C169" s="148" t="s">
        <v>245</v>
      </c>
      <c r="D169" s="246"/>
      <c r="E169" s="246" t="s">
        <v>176</v>
      </c>
      <c r="F169" s="153">
        <f>'виконання ІС'!E80</f>
        <v>0</v>
      </c>
      <c r="G169" s="153">
        <f>'виконання ІС'!I80</f>
        <v>6205.44</v>
      </c>
      <c r="H169" s="153">
        <f t="shared" si="4"/>
        <v>6205.44</v>
      </c>
      <c r="I169" s="148" t="s">
        <v>431</v>
      </c>
    </row>
    <row r="170" spans="1:9" ht="67.5" x14ac:dyDescent="0.2">
      <c r="A170" s="204"/>
      <c r="B170" s="183"/>
      <c r="C170" s="148" t="s">
        <v>246</v>
      </c>
      <c r="D170" s="242" t="s">
        <v>375</v>
      </c>
      <c r="E170" s="246" t="s">
        <v>408</v>
      </c>
      <c r="F170" s="188">
        <v>6612</v>
      </c>
      <c r="G170" s="188">
        <v>6424</v>
      </c>
      <c r="H170" s="245">
        <f t="shared" si="4"/>
        <v>-188</v>
      </c>
      <c r="I170" s="148" t="s">
        <v>531</v>
      </c>
    </row>
    <row r="171" spans="1:9" ht="45" x14ac:dyDescent="0.2">
      <c r="A171" s="204"/>
      <c r="B171" s="183"/>
      <c r="C171" s="189" t="s">
        <v>247</v>
      </c>
      <c r="D171" s="242" t="s">
        <v>376</v>
      </c>
      <c r="E171" s="243" t="s">
        <v>163</v>
      </c>
      <c r="F171" s="244">
        <v>95</v>
      </c>
      <c r="G171" s="195" t="s">
        <v>450</v>
      </c>
      <c r="H171" s="245">
        <f t="shared" si="4"/>
        <v>-5</v>
      </c>
      <c r="I171" s="148" t="s">
        <v>451</v>
      </c>
    </row>
    <row r="172" spans="1:9" ht="123.75" x14ac:dyDescent="0.2">
      <c r="A172" s="216" t="s">
        <v>160</v>
      </c>
      <c r="B172" s="183" t="s">
        <v>217</v>
      </c>
      <c r="C172" s="148" t="s">
        <v>245</v>
      </c>
      <c r="D172" s="246"/>
      <c r="E172" s="246" t="s">
        <v>176</v>
      </c>
      <c r="F172" s="153">
        <f>'виконання ІС'!E81</f>
        <v>1440</v>
      </c>
      <c r="G172" s="156">
        <f>'виконання ІС'!I81</f>
        <v>0</v>
      </c>
      <c r="H172" s="153">
        <f t="shared" si="4"/>
        <v>-1440</v>
      </c>
      <c r="I172" s="148" t="s">
        <v>452</v>
      </c>
    </row>
    <row r="173" spans="1:9" ht="45" x14ac:dyDescent="0.2">
      <c r="A173" s="204"/>
      <c r="B173" s="183"/>
      <c r="C173" s="242" t="s">
        <v>246</v>
      </c>
      <c r="D173" s="148" t="s">
        <v>358</v>
      </c>
      <c r="E173" s="246" t="s">
        <v>408</v>
      </c>
      <c r="F173" s="154">
        <v>25</v>
      </c>
      <c r="G173" s="244">
        <v>3</v>
      </c>
      <c r="H173" s="245">
        <f t="shared" si="4"/>
        <v>-22</v>
      </c>
      <c r="I173" s="148" t="s">
        <v>532</v>
      </c>
    </row>
    <row r="174" spans="1:9" ht="22.5" x14ac:dyDescent="0.2">
      <c r="A174" s="204"/>
      <c r="B174" s="183"/>
      <c r="C174" s="242" t="s">
        <v>377</v>
      </c>
      <c r="D174" s="242" t="s">
        <v>359</v>
      </c>
      <c r="E174" s="243" t="s">
        <v>176</v>
      </c>
      <c r="F174" s="245">
        <v>57.6</v>
      </c>
      <c r="G174" s="181">
        <v>0</v>
      </c>
      <c r="H174" s="245">
        <f t="shared" si="4"/>
        <v>-57.6</v>
      </c>
      <c r="I174" s="148" t="s">
        <v>429</v>
      </c>
    </row>
    <row r="175" spans="1:9" ht="45" x14ac:dyDescent="0.2">
      <c r="A175" s="204"/>
      <c r="B175" s="183"/>
      <c r="C175" s="189" t="s">
        <v>247</v>
      </c>
      <c r="D175" s="242" t="s">
        <v>360</v>
      </c>
      <c r="E175" s="243" t="s">
        <v>163</v>
      </c>
      <c r="F175" s="245">
        <v>33</v>
      </c>
      <c r="G175" s="181">
        <v>0</v>
      </c>
      <c r="H175" s="245">
        <f t="shared" si="4"/>
        <v>-33</v>
      </c>
      <c r="I175" s="148" t="s">
        <v>429</v>
      </c>
    </row>
    <row r="176" spans="1:9" x14ac:dyDescent="0.2">
      <c r="A176" s="216" t="s">
        <v>218</v>
      </c>
      <c r="B176" s="299" t="s">
        <v>219</v>
      </c>
      <c r="C176" s="299"/>
      <c r="D176" s="299"/>
      <c r="E176" s="299"/>
      <c r="F176" s="299"/>
      <c r="G176" s="299"/>
      <c r="H176" s="299"/>
      <c r="I176" s="148"/>
    </row>
    <row r="177" spans="1:9" ht="22.5" x14ac:dyDescent="0.2">
      <c r="A177" s="216"/>
      <c r="B177" s="223"/>
      <c r="C177" s="242" t="s">
        <v>246</v>
      </c>
      <c r="D177" s="242" t="s">
        <v>361</v>
      </c>
      <c r="E177" s="246" t="s">
        <v>408</v>
      </c>
      <c r="F177" s="244">
        <v>142</v>
      </c>
      <c r="G177" s="244">
        <v>84</v>
      </c>
      <c r="H177" s="245">
        <f t="shared" si="4"/>
        <v>-58</v>
      </c>
      <c r="I177" s="148" t="s">
        <v>533</v>
      </c>
    </row>
    <row r="178" spans="1:9" ht="33.75" x14ac:dyDescent="0.2">
      <c r="A178" s="204"/>
      <c r="B178" s="183"/>
      <c r="C178" s="242" t="s">
        <v>377</v>
      </c>
      <c r="D178" s="242" t="s">
        <v>362</v>
      </c>
      <c r="E178" s="243" t="s">
        <v>163</v>
      </c>
      <c r="F178" s="244">
        <v>100</v>
      </c>
      <c r="G178" s="161">
        <v>59</v>
      </c>
      <c r="H178" s="245">
        <f t="shared" si="4"/>
        <v>-41</v>
      </c>
      <c r="I178" s="148"/>
    </row>
    <row r="179" spans="1:9" ht="45" x14ac:dyDescent="0.2">
      <c r="A179" s="204"/>
      <c r="B179" s="183"/>
      <c r="C179" s="189" t="s">
        <v>247</v>
      </c>
      <c r="D179" s="242" t="s">
        <v>363</v>
      </c>
      <c r="E179" s="243" t="s">
        <v>163</v>
      </c>
      <c r="F179" s="244">
        <v>100</v>
      </c>
      <c r="G179" s="244">
        <v>100</v>
      </c>
      <c r="H179" s="245">
        <f t="shared" si="4"/>
        <v>0</v>
      </c>
      <c r="I179" s="148"/>
    </row>
    <row r="180" spans="1:9" x14ac:dyDescent="0.2">
      <c r="B180" s="224"/>
      <c r="C180" s="162"/>
      <c r="D180" s="225"/>
      <c r="E180" s="226"/>
      <c r="F180" s="162"/>
      <c r="G180" s="162"/>
      <c r="H180" s="162"/>
      <c r="I180" s="163"/>
    </row>
    <row r="184" spans="1:9" ht="75" customHeight="1" x14ac:dyDescent="0.3">
      <c r="B184" s="300" t="s">
        <v>579</v>
      </c>
      <c r="C184" s="300"/>
      <c r="D184" s="300"/>
      <c r="E184" s="253"/>
      <c r="F184" s="254"/>
      <c r="G184" s="254"/>
      <c r="I184" s="254" t="s">
        <v>580</v>
      </c>
    </row>
    <row r="185" spans="1:9" ht="18.75" x14ac:dyDescent="0.3">
      <c r="B185" s="255"/>
      <c r="C185" s="252"/>
      <c r="D185" s="252"/>
      <c r="E185" s="253"/>
      <c r="F185" s="256"/>
      <c r="G185" s="257"/>
      <c r="I185" s="258"/>
    </row>
    <row r="186" spans="1:9" ht="49.5" customHeight="1" x14ac:dyDescent="0.3">
      <c r="B186" s="300" t="s">
        <v>581</v>
      </c>
      <c r="C186" s="300"/>
      <c r="D186" s="300"/>
      <c r="E186" s="253"/>
      <c r="F186" s="254"/>
      <c r="G186" s="254"/>
      <c r="I186" s="254" t="s">
        <v>582</v>
      </c>
    </row>
  </sheetData>
  <mergeCells count="27">
    <mergeCell ref="B184:D184"/>
    <mergeCell ref="B186:D186"/>
    <mergeCell ref="B9:I9"/>
    <mergeCell ref="B2:I2"/>
    <mergeCell ref="B3:I3"/>
    <mergeCell ref="B4:I4"/>
    <mergeCell ref="B6:B7"/>
    <mergeCell ref="C6:C7"/>
    <mergeCell ref="E6:E7"/>
    <mergeCell ref="F6:G6"/>
    <mergeCell ref="H6:H7"/>
    <mergeCell ref="I6:I7"/>
    <mergeCell ref="D6:D7"/>
    <mergeCell ref="B132:H132"/>
    <mergeCell ref="B159:H159"/>
    <mergeCell ref="B176:H176"/>
    <mergeCell ref="B10:I10"/>
    <mergeCell ref="B11:H11"/>
    <mergeCell ref="C115:C116"/>
    <mergeCell ref="E115:E116"/>
    <mergeCell ref="F115:F116"/>
    <mergeCell ref="G115:G116"/>
    <mergeCell ref="H115:H116"/>
    <mergeCell ref="I115:I116"/>
    <mergeCell ref="D115:D116"/>
    <mergeCell ref="B89:H89"/>
    <mergeCell ref="B64:H64"/>
  </mergeCells>
  <pageMargins left="0.31496062992125984" right="0.19685039370078741" top="0.35433070866141736" bottom="0.35433070866141736" header="0.31496062992125984" footer="0.31496062992125984"/>
  <pageSetup paperSize="9" scale="69" fitToHeight="0" orientation="landscape" r:id="rId1"/>
  <ignoredErrors>
    <ignoredError sqref="H41"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H27"/>
  <sheetViews>
    <sheetView topLeftCell="B1" zoomScale="95" zoomScaleNormal="95" workbookViewId="0">
      <selection activeCell="B1" sqref="B1:G22"/>
    </sheetView>
  </sheetViews>
  <sheetFormatPr defaultRowHeight="15" x14ac:dyDescent="0.25"/>
  <cols>
    <col min="1" max="1" width="2.85546875" customWidth="1"/>
    <col min="2" max="2" width="45.7109375" style="10" customWidth="1"/>
    <col min="3" max="3" width="16.5703125" customWidth="1"/>
    <col min="4" max="4" width="14.5703125" customWidth="1"/>
    <col min="5" max="5" width="15" customWidth="1"/>
    <col min="6" max="6" width="14.85546875" customWidth="1"/>
    <col min="7" max="7" width="48.140625" customWidth="1"/>
  </cols>
  <sheetData>
    <row r="2" spans="2:7" x14ac:dyDescent="0.25">
      <c r="B2" s="309" t="s">
        <v>31</v>
      </c>
      <c r="C2" s="309"/>
      <c r="D2" s="309"/>
      <c r="E2" s="309"/>
      <c r="F2" s="309"/>
      <c r="G2" s="309"/>
    </row>
    <row r="3" spans="2:7" x14ac:dyDescent="0.25">
      <c r="B3" s="309" t="s">
        <v>455</v>
      </c>
      <c r="C3" s="309"/>
      <c r="D3" s="309"/>
      <c r="E3" s="309"/>
      <c r="F3" s="309"/>
      <c r="G3" s="309"/>
    </row>
    <row r="4" spans="2:7" x14ac:dyDescent="0.25">
      <c r="B4" s="309" t="s">
        <v>223</v>
      </c>
      <c r="C4" s="309"/>
      <c r="D4" s="309"/>
      <c r="E4" s="309"/>
      <c r="F4" s="309"/>
      <c r="G4" s="309"/>
    </row>
    <row r="6" spans="2:7" ht="32.25" customHeight="1" x14ac:dyDescent="0.25">
      <c r="B6" s="310" t="s">
        <v>21</v>
      </c>
      <c r="C6" s="312" t="s">
        <v>22</v>
      </c>
      <c r="D6" s="312" t="s">
        <v>28</v>
      </c>
      <c r="E6" s="312"/>
      <c r="F6" s="312" t="s">
        <v>25</v>
      </c>
      <c r="G6" s="312" t="s">
        <v>29</v>
      </c>
    </row>
    <row r="7" spans="2:7" ht="41.25" customHeight="1" x14ac:dyDescent="0.25">
      <c r="B7" s="311"/>
      <c r="C7" s="312"/>
      <c r="D7" s="9" t="s">
        <v>23</v>
      </c>
      <c r="E7" s="9" t="s">
        <v>24</v>
      </c>
      <c r="F7" s="312"/>
      <c r="G7" s="312"/>
    </row>
    <row r="8" spans="2:7" ht="21.75" customHeight="1" x14ac:dyDescent="0.25">
      <c r="B8" s="21">
        <v>1</v>
      </c>
      <c r="C8" s="11">
        <v>2</v>
      </c>
      <c r="D8" s="11">
        <v>3</v>
      </c>
      <c r="E8" s="11">
        <v>4</v>
      </c>
      <c r="F8" s="11">
        <v>5</v>
      </c>
      <c r="G8" s="11">
        <v>6</v>
      </c>
    </row>
    <row r="9" spans="2:7" ht="68.25" customHeight="1" x14ac:dyDescent="0.25">
      <c r="B9" s="12" t="s">
        <v>224</v>
      </c>
      <c r="C9" s="143" t="s">
        <v>163</v>
      </c>
      <c r="D9" s="141">
        <v>90.3</v>
      </c>
      <c r="E9" s="141">
        <v>80</v>
      </c>
      <c r="F9" s="141">
        <f>E9-D9</f>
        <v>-10.299999999999997</v>
      </c>
      <c r="G9" s="142" t="s">
        <v>453</v>
      </c>
    </row>
    <row r="10" spans="2:7" ht="49.5" customHeight="1" x14ac:dyDescent="0.25">
      <c r="B10" s="12" t="s">
        <v>225</v>
      </c>
      <c r="C10" s="143" t="s">
        <v>163</v>
      </c>
      <c r="D10" s="150">
        <v>90</v>
      </c>
      <c r="E10" s="150">
        <v>81.5</v>
      </c>
      <c r="F10" s="141">
        <f>E10-D10</f>
        <v>-8.5</v>
      </c>
      <c r="G10" s="142" t="s">
        <v>458</v>
      </c>
    </row>
    <row r="11" spans="2:7" ht="57" customHeight="1" x14ac:dyDescent="0.25">
      <c r="B11" s="12" t="s">
        <v>226</v>
      </c>
      <c r="C11" s="143" t="s">
        <v>163</v>
      </c>
      <c r="D11" s="150">
        <v>90</v>
      </c>
      <c r="E11" s="150">
        <v>95</v>
      </c>
      <c r="F11" s="141">
        <f>E11-D11</f>
        <v>5</v>
      </c>
      <c r="G11" s="142" t="s">
        <v>459</v>
      </c>
    </row>
    <row r="12" spans="2:7" ht="10.5" customHeight="1" x14ac:dyDescent="0.25">
      <c r="B12" s="13"/>
      <c r="C12" s="14"/>
      <c r="D12" s="14"/>
      <c r="E12" s="14"/>
      <c r="F12" s="14"/>
      <c r="G12" s="15"/>
    </row>
    <row r="13" spans="2:7" ht="26.25" customHeight="1" x14ac:dyDescent="0.25">
      <c r="B13" s="16" t="s">
        <v>34</v>
      </c>
      <c r="C13" s="107">
        <v>1</v>
      </c>
      <c r="D13" s="6"/>
      <c r="E13" s="6"/>
      <c r="F13" s="6"/>
      <c r="G13" s="17"/>
    </row>
    <row r="14" spans="2:7" ht="30.75" customHeight="1" x14ac:dyDescent="0.25">
      <c r="B14" s="16" t="s">
        <v>36</v>
      </c>
      <c r="C14" s="107">
        <v>2</v>
      </c>
      <c r="D14" s="6"/>
      <c r="E14" s="6"/>
      <c r="F14" s="6"/>
      <c r="G14" s="17"/>
    </row>
    <row r="15" spans="2:7" x14ac:dyDescent="0.25">
      <c r="B15" s="16" t="s">
        <v>35</v>
      </c>
      <c r="C15" s="108">
        <f>1/3*100</f>
        <v>33.333333333333329</v>
      </c>
      <c r="D15" s="6"/>
      <c r="E15" s="6"/>
      <c r="F15" s="6"/>
      <c r="G15" s="17"/>
    </row>
    <row r="16" spans="2:7" ht="9.75" customHeight="1" x14ac:dyDescent="0.25">
      <c r="B16" s="18"/>
      <c r="C16" s="19"/>
      <c r="D16" s="19"/>
      <c r="E16" s="19"/>
      <c r="F16" s="19"/>
      <c r="G16" s="20"/>
    </row>
    <row r="20" spans="2:8" ht="54" customHeight="1" x14ac:dyDescent="0.3">
      <c r="B20" s="300" t="s">
        <v>579</v>
      </c>
      <c r="C20" s="300"/>
      <c r="D20" s="300"/>
      <c r="E20" s="253"/>
      <c r="F20" s="254"/>
      <c r="G20" s="254" t="s">
        <v>580</v>
      </c>
      <c r="H20" s="151"/>
    </row>
    <row r="21" spans="2:8" ht="18.75" x14ac:dyDescent="0.3">
      <c r="B21" s="255"/>
      <c r="C21" s="252"/>
      <c r="D21" s="252"/>
      <c r="E21" s="253"/>
      <c r="F21" s="256"/>
      <c r="G21" s="258"/>
      <c r="H21" s="151"/>
    </row>
    <row r="22" spans="2:8" ht="35.25" customHeight="1" x14ac:dyDescent="0.3">
      <c r="B22" s="300" t="s">
        <v>581</v>
      </c>
      <c r="C22" s="300"/>
      <c r="D22" s="300"/>
      <c r="E22" s="253"/>
      <c r="F22" s="254"/>
      <c r="G22" s="254" t="s">
        <v>582</v>
      </c>
      <c r="H22" s="151"/>
    </row>
    <row r="23" spans="2:8" x14ac:dyDescent="0.25">
      <c r="B23" s="28"/>
    </row>
    <row r="24" spans="2:8" x14ac:dyDescent="0.25">
      <c r="B24" s="28"/>
    </row>
    <row r="25" spans="2:8" x14ac:dyDescent="0.25">
      <c r="B25" s="28"/>
    </row>
    <row r="26" spans="2:8" x14ac:dyDescent="0.25">
      <c r="B26" s="28"/>
    </row>
    <row r="27" spans="2:8" x14ac:dyDescent="0.25">
      <c r="B27" s="1"/>
    </row>
  </sheetData>
  <mergeCells count="10">
    <mergeCell ref="B20:D20"/>
    <mergeCell ref="B22:D22"/>
    <mergeCell ref="B2:G2"/>
    <mergeCell ref="B4:G4"/>
    <mergeCell ref="B3:G3"/>
    <mergeCell ref="B6:B7"/>
    <mergeCell ref="C6:C7"/>
    <mergeCell ref="D6:E6"/>
    <mergeCell ref="F6:F7"/>
    <mergeCell ref="G6:G7"/>
  </mergeCells>
  <pageMargins left="0.11811023622047245" right="0.11811023622047245" top="0.35433070866141736" bottom="0.15748031496062992"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виконання ІС</vt:lpstr>
      <vt:lpstr>показники ІС</vt:lpstr>
      <vt:lpstr>індикатори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2020-02-21T15:50:58Z</cp:lastPrinted>
  <dcterms:created xsi:type="dcterms:W3CDTF">2006-09-28T05:33:49Z</dcterms:created>
  <dcterms:modified xsi:type="dcterms:W3CDTF">2022-04-20T16:54:18Z</dcterms:modified>
</cp:coreProperties>
</file>