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705" windowWidth="15480" windowHeight="115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Лист1!$5:$8</definedName>
    <definedName name="_xlnm.Print_Area" localSheetId="0">Лист1!$A$1:$M$58</definedName>
  </definedNames>
  <calcPr calcId="125725"/>
</workbook>
</file>

<file path=xl/calcChain.xml><?xml version="1.0" encoding="utf-8"?>
<calcChain xmlns="http://schemas.openxmlformats.org/spreadsheetml/2006/main">
  <c r="J9" i="1"/>
  <c r="J22"/>
  <c r="J23" l="1"/>
  <c r="J24"/>
  <c r="J15"/>
  <c r="J13"/>
  <c r="J11"/>
  <c r="J21"/>
  <c r="I16" l="1"/>
  <c r="I15"/>
  <c r="J46" l="1"/>
  <c r="J38" l="1"/>
  <c r="J16" l="1"/>
  <c r="J18"/>
  <c r="J20"/>
  <c r="J40"/>
  <c r="J12" l="1"/>
  <c r="J10"/>
  <c r="J17"/>
  <c r="J39" l="1"/>
  <c r="J19"/>
  <c r="J14"/>
  <c r="F19" l="1"/>
  <c r="F22"/>
  <c r="F17"/>
  <c r="F15"/>
  <c r="F13"/>
  <c r="J25"/>
  <c r="F47"/>
  <c r="F46"/>
  <c r="F44"/>
  <c r="F43"/>
  <c r="F42"/>
  <c r="F41"/>
  <c r="F40"/>
  <c r="F39"/>
  <c r="F38"/>
  <c r="F11"/>
  <c r="I21"/>
  <c r="I20"/>
  <c r="I18"/>
  <c r="I17"/>
  <c r="J48" l="1"/>
  <c r="G48"/>
  <c r="I48"/>
  <c r="F48"/>
  <c r="E48"/>
  <c r="J45"/>
  <c r="G45"/>
  <c r="I45"/>
  <c r="F45"/>
  <c r="E45"/>
  <c r="G22"/>
  <c r="I25"/>
  <c r="I50" s="1"/>
  <c r="G17"/>
  <c r="G13"/>
  <c r="F26"/>
  <c r="F28"/>
  <c r="F31"/>
  <c r="E33"/>
  <c r="F34"/>
  <c r="F36" s="1"/>
  <c r="J36"/>
  <c r="F10"/>
  <c r="G10" s="1"/>
  <c r="F9"/>
  <c r="I36"/>
  <c r="E36"/>
  <c r="E25"/>
  <c r="G15"/>
  <c r="G11"/>
  <c r="J50" l="1"/>
  <c r="E50"/>
  <c r="G9"/>
  <c r="F25"/>
  <c r="F50" s="1"/>
  <c r="J37"/>
  <c r="I37"/>
  <c r="E37"/>
  <c r="F33"/>
  <c r="G19"/>
  <c r="G25" s="1"/>
  <c r="F37" l="1"/>
</calcChain>
</file>

<file path=xl/sharedStrings.xml><?xml version="1.0" encoding="utf-8"?>
<sst xmlns="http://schemas.openxmlformats.org/spreadsheetml/2006/main" count="209" uniqueCount="109">
  <si>
    <t>Звіт про стан реалізації проектів-переможців за рахунок коштів "Громадського бюджету міста Києва"</t>
  </si>
  <si>
    <t>(відповідний звітний період)</t>
  </si>
  <si>
    <t>№ з/п</t>
  </si>
  <si>
    <t>Реєстраційний номер проекту</t>
  </si>
  <si>
    <t>Назва проекту, місце розташування</t>
  </si>
  <si>
    <t>Дати погодження плану реалізації та кошторису із Лідером команди проекту</t>
  </si>
  <si>
    <t>Обсяг фінансування, тис.грн.</t>
  </si>
  <si>
    <t>Виконані роботи</t>
  </si>
  <si>
    <t>Отриманий результат (фото реалізації)</t>
  </si>
  <si>
    <t>Відгук Лідера команди проекту про реалізацію проекту (так/ні)</t>
  </si>
  <si>
    <t>План</t>
  </si>
  <si>
    <t>Факт</t>
  </si>
  <si>
    <t>Найменування робіт, товарів, послуг</t>
  </si>
  <si>
    <t>Вартість,                                         тис. грн.</t>
  </si>
  <si>
    <t xml:space="preserve">План </t>
  </si>
  <si>
    <t>Ганок для гімназії 34 «Либідь»</t>
  </si>
  <si>
    <t>Інтерактивні дошки для вивчення предметів філологічного циклу в Подільському районі</t>
  </si>
  <si>
    <t>Науково-пізнавальний та розвивальний простір учнів початкових класів для шкіл Подільського району</t>
  </si>
  <si>
    <t>Сучасні комп’ ютери в кабінет інформатики для шкіл Подільського району</t>
  </si>
  <si>
    <t>ШКОЛЯРАМ ПОДІЛЬСЬКОГО РАЙОНУ - ЛАБОРАТОРІЯ РОБОТОТЕХНІКИ LEGO</t>
  </si>
  <si>
    <t>Інтерактивне та лабораторне обладнання для шкіл Подільського району</t>
  </si>
  <si>
    <t>Мережа хабів. Сучасний освітній простір гімназії 107 "Введенська"</t>
  </si>
  <si>
    <t>"BrightYard" у гімназії №257 "Синьоозерна" ("Яскраве подвір'я")</t>
  </si>
  <si>
    <t>Разом по розпоряднику коштів управління освіти Подільської РДА:</t>
  </si>
  <si>
    <t>«Масові дитячі свята»</t>
  </si>
  <si>
    <t>«МІСТО – ДІТЯМ» (Оновлення дитячого клубу «Спарта»)</t>
  </si>
  <si>
    <t>«МІСТО МАЙБУТНІХ ЧЕМПІОНІВ» (Оновлення дитячого клубу «ЧЕМПІОН»)</t>
  </si>
  <si>
    <t>Разом по розпоряднику коштів відділ у справах сім'ї, молоді та спорту Подільської РДА:</t>
  </si>
  <si>
    <t>«Крок до мрії»</t>
  </si>
  <si>
    <t>Разом по розпоряднику коштів управління праці та соціального захисту населення Подільської РДА:</t>
  </si>
  <si>
    <t>Всього по розпоряднику коштів Подільська районна в місті Києві державна адміністрація:</t>
  </si>
  <si>
    <t>Капітальний ремонт</t>
  </si>
  <si>
    <t>Придбання обладнання</t>
  </si>
  <si>
    <t>Придбання меблі/ інше обладнання</t>
  </si>
  <si>
    <t>Придбання інше обладнання</t>
  </si>
  <si>
    <t>Придбання меблів</t>
  </si>
  <si>
    <t>-</t>
  </si>
  <si>
    <t>Послуги</t>
  </si>
  <si>
    <t>Придбання меблів/ спорт. інвентарю</t>
  </si>
  <si>
    <t>30.05.2018 року.                                                                                                 План реалізації проекту на травень-серпень 2018 року</t>
  </si>
  <si>
    <t>15.05.2018 року                                                                                              План реалізації проекту на червень-вересень 2018 року</t>
  </si>
  <si>
    <t>15.05.2018 року                                                                                              План реалізації проекту на квітень-травень 2018 року</t>
  </si>
  <si>
    <t>15.03.2018 року                                                                     План реалізації проекту на квітень-серпень 2018 року</t>
  </si>
  <si>
    <t>15.03.2018 року                                                                     План реалізації проекту на лютий-червень 2018 року</t>
  </si>
  <si>
    <t>15.03.2018 року                                                                                   План реалізації проекту на лютий-червень 2018 року</t>
  </si>
  <si>
    <t>15.03.2018 року                                                                        План реалізації проекту на лютий-червень 2018 року</t>
  </si>
  <si>
    <t xml:space="preserve">15.03.2018 року                                                                                               План реалізації проекту на лютий-червень 2018 року                            </t>
  </si>
  <si>
    <t xml:space="preserve">15.03.2018 року                                                                               План реалізації проекту на квітень-червень 2018 року                              </t>
  </si>
  <si>
    <t xml:space="preserve">15.03.2018 року                                                                                          План реалізації проекту на лютий-липень 2018 року   </t>
  </si>
  <si>
    <r>
      <t xml:space="preserve">Закупівля </t>
    </r>
    <r>
      <rPr>
        <b/>
        <sz val="13"/>
        <rFont val="Times New Roman"/>
        <family val="1"/>
        <charset val="204"/>
      </rPr>
      <t>рятувальних поясів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UA-2018-06-21-002603-a</t>
    </r>
    <r>
      <rPr>
        <sz val="13"/>
        <rFont val="Times New Roman"/>
        <family val="1"/>
        <charset val="204"/>
      </rPr>
      <t xml:space="preserve"> від 21.06.2018 року; закупівля </t>
    </r>
    <r>
      <rPr>
        <b/>
        <sz val="13"/>
        <rFont val="Times New Roman"/>
        <family val="1"/>
        <charset val="204"/>
      </rPr>
      <t>карабінів туристичних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UA-2018-06-21-002210-a</t>
    </r>
    <r>
      <rPr>
        <sz val="13"/>
        <rFont val="Times New Roman"/>
        <family val="1"/>
        <charset val="204"/>
      </rPr>
      <t xml:space="preserve"> від 21.06.2018 року - не відбулася; повторна № UA-2018-07-04-001486-c від 04.07.2018 року; закупівля </t>
    </r>
    <r>
      <rPr>
        <b/>
        <sz val="13"/>
        <rFont val="Times New Roman"/>
        <family val="1"/>
        <charset val="204"/>
      </rPr>
      <t>квитків в аквапарк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UA-2018-06-25-001165-b</t>
    </r>
    <r>
      <rPr>
        <sz val="13"/>
        <rFont val="Times New Roman"/>
        <family val="1"/>
        <charset val="204"/>
      </rPr>
      <t xml:space="preserve"> від 25.06.2018 - не відбулася; </t>
    </r>
    <r>
      <rPr>
        <u/>
        <sz val="13"/>
        <rFont val="Times New Roman"/>
        <family val="1"/>
        <charset val="204"/>
      </rPr>
      <t>№ UA-2018-07-09-001338-c</t>
    </r>
    <r>
      <rPr>
        <sz val="13"/>
        <rFont val="Times New Roman"/>
        <family val="1"/>
        <charset val="204"/>
      </rPr>
      <t xml:space="preserve"> від 09.07.2018 року - повторно не відбулася</t>
    </r>
  </si>
  <si>
    <r>
      <t xml:space="preserve">Закупівля послуги з </t>
    </r>
    <r>
      <rPr>
        <b/>
        <sz val="13"/>
        <rFont val="Times New Roman"/>
        <family val="1"/>
        <charset val="204"/>
      </rPr>
      <t>харчування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UA-2018-06-27-001444-a</t>
    </r>
    <r>
      <rPr>
        <sz val="13"/>
        <rFont val="Times New Roman"/>
        <family val="1"/>
        <charset val="204"/>
      </rPr>
      <t xml:space="preserve"> від 27.06.2018 року - не відбулася; повторно </t>
    </r>
    <r>
      <rPr>
        <u/>
        <sz val="13"/>
        <rFont val="Times New Roman"/>
        <family val="1"/>
        <charset val="204"/>
      </rPr>
      <t>№ UA-2018-07-18-000006-c</t>
    </r>
    <r>
      <rPr>
        <sz val="13"/>
        <rFont val="Times New Roman"/>
        <family val="1"/>
        <charset val="204"/>
      </rPr>
      <t xml:space="preserve"> від 18.07.2018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</si>
  <si>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UA-2018-04-10-000409-c</t>
    </r>
    <r>
      <rPr>
        <sz val="13"/>
        <rFont val="Times New Roman"/>
        <family val="1"/>
        <charset val="204"/>
      </rPr>
      <t xml:space="preserve"> від 10.04.2018 року, </t>
    </r>
    <r>
      <rPr>
        <u/>
        <sz val="13"/>
        <rFont val="Times New Roman"/>
        <family val="1"/>
        <charset val="204"/>
      </rPr>
      <t>№ UA-2018-04-17-002900-a</t>
    </r>
    <r>
      <rPr>
        <sz val="13"/>
        <rFont val="Times New Roman"/>
        <family val="1"/>
        <charset val="204"/>
      </rPr>
      <t xml:space="preserve"> від 17.04.2018 року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</si>
  <si>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UA-2018-04-26-001127-b</t>
    </r>
    <r>
      <rPr>
        <sz val="13"/>
        <rFont val="Times New Roman"/>
        <family val="1"/>
        <charset val="204"/>
      </rPr>
      <t xml:space="preserve"> від 26.04.2018 року</t>
    </r>
  </si>
  <si>
    <r>
      <t xml:space="preserve">Закупівля </t>
    </r>
    <r>
      <rPr>
        <b/>
        <sz val="13"/>
        <rFont val="Times New Roman"/>
        <family val="1"/>
        <charset val="204"/>
      </rPr>
      <t>побутової техніки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UA-2018-06-08-002934-a</t>
    </r>
    <r>
      <rPr>
        <sz val="13"/>
        <rFont val="Times New Roman"/>
        <family val="1"/>
        <charset val="204"/>
      </rPr>
      <t xml:space="preserve"> від 08.06.2018 року (правльна машина);                      </t>
    </r>
    <r>
      <rPr>
        <u/>
        <sz val="13"/>
        <rFont val="Times New Roman"/>
        <family val="1"/>
        <charset val="204"/>
      </rPr>
      <t>№ UA-2018-04-03-001620-c</t>
    </r>
    <r>
      <rPr>
        <sz val="13"/>
        <rFont val="Times New Roman"/>
        <family val="1"/>
        <charset val="204"/>
      </rPr>
      <t xml:space="preserve"> від 03.04.2018 року (електроплита ); 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UA-2018-05-08-001491-b</t>
    </r>
    <r>
      <rPr>
        <sz val="13"/>
        <rFont val="Times New Roman"/>
        <family val="1"/>
        <charset val="204"/>
      </rPr>
      <t xml:space="preserve"> від 08.05.2018 року (світлодіодний стіл); закупівля </t>
    </r>
    <r>
      <rPr>
        <b/>
        <sz val="13"/>
        <rFont val="Times New Roman"/>
        <family val="1"/>
        <charset val="204"/>
      </rPr>
      <t>іншого обладнання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UA-2018-06-12-000339-a</t>
    </r>
    <r>
      <rPr>
        <sz val="13"/>
        <rFont val="Times New Roman"/>
        <family val="1"/>
        <charset val="204"/>
      </rPr>
      <t xml:space="preserve"> від 12.06.2018 року (джерело безперебійного живлення)</t>
    </r>
  </si>
  <si>
    <r>
      <t xml:space="preserve">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UA-2018-05-30-001810-a</t>
    </r>
    <r>
      <rPr>
        <sz val="13"/>
        <rFont val="Times New Roman"/>
        <family val="1"/>
        <charset val="204"/>
      </rPr>
      <t xml:space="preserve"> від 30.05.2018 року (кухонні меблі); </t>
    </r>
    <r>
      <rPr>
        <u/>
        <sz val="13"/>
        <rFont val="Times New Roman"/>
        <family val="1"/>
        <charset val="204"/>
      </rPr>
      <t>№ UA-2018-05-11-001793-c</t>
    </r>
    <r>
      <rPr>
        <sz val="13"/>
        <rFont val="Times New Roman"/>
        <family val="1"/>
        <charset val="204"/>
      </rPr>
      <t xml:space="preserve"> від 11.05.2018 року (шкільні шафи);                           </t>
    </r>
    <r>
      <rPr>
        <u/>
        <sz val="13"/>
        <rFont val="Times New Roman"/>
        <family val="1"/>
        <charset val="204"/>
      </rPr>
      <t>№ UA-2018-05-08-001629-b</t>
    </r>
    <r>
      <rPr>
        <sz val="13"/>
        <rFont val="Times New Roman"/>
        <family val="1"/>
        <charset val="204"/>
      </rPr>
      <t xml:space="preserve"> від 08.05.2018 року (спец.меблі для дітей з інвалідністю); закупівля </t>
    </r>
    <r>
      <rPr>
        <b/>
        <sz val="13"/>
        <rFont val="Times New Roman"/>
        <family val="1"/>
        <charset val="204"/>
      </rPr>
      <t>оргтехніки: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UA-2018-06-07-003138-a</t>
    </r>
    <r>
      <rPr>
        <sz val="13"/>
        <rFont val="Times New Roman"/>
        <family val="1"/>
        <charset val="204"/>
      </rPr>
      <t xml:space="preserve"> від 07.06.2018 року (інтерактивна дошка);                          </t>
    </r>
    <r>
      <rPr>
        <u/>
        <sz val="13"/>
        <rFont val="Times New Roman"/>
        <family val="1"/>
        <charset val="204"/>
      </rPr>
      <t>№ UA-2018-05-08-001579-b</t>
    </r>
    <r>
      <rPr>
        <sz val="13"/>
        <rFont val="Times New Roman"/>
        <family val="1"/>
        <charset val="204"/>
      </rPr>
      <t xml:space="preserve"> від 08.05.2018 року (телевізор); </t>
    </r>
    <r>
      <rPr>
        <u/>
        <sz val="13"/>
        <rFont val="Times New Roman"/>
        <family val="1"/>
        <charset val="204"/>
      </rPr>
      <t>№ UA-2018-05-08-001536-b</t>
    </r>
    <r>
      <rPr>
        <sz val="13"/>
        <rFont val="Times New Roman"/>
        <family val="1"/>
        <charset val="204"/>
      </rPr>
      <t xml:space="preserve"> від 08.05.2018 року (комп'ютерна мережа)</t>
    </r>
  </si>
  <si>
    <r>
      <t xml:space="preserve">Закупівля </t>
    </r>
    <r>
      <rPr>
        <b/>
        <sz val="13"/>
        <rFont val="Times New Roman"/>
        <family val="1"/>
        <charset val="204"/>
      </rPr>
      <t>оргтехніки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UA-2018-05-21-000906-c</t>
    </r>
    <r>
      <rPr>
        <sz val="13"/>
        <rFont val="Times New Roman"/>
        <family val="1"/>
        <charset val="204"/>
      </rPr>
      <t xml:space="preserve"> від 21.05.2018 (моноблок); </t>
    </r>
    <r>
      <rPr>
        <u/>
        <sz val="13"/>
        <rFont val="Times New Roman"/>
        <family val="1"/>
        <charset val="204"/>
      </rPr>
      <t>№ UA-2018-06-25-000398-b</t>
    </r>
    <r>
      <rPr>
        <sz val="13"/>
        <rFont val="Times New Roman"/>
        <family val="1"/>
        <charset val="204"/>
      </rPr>
      <t xml:space="preserve"> від 25.06.2018  (багатофункційного пристрій)</t>
    </r>
  </si>
  <si>
    <r>
      <t xml:space="preserve">Закупівля </t>
    </r>
    <r>
      <rPr>
        <b/>
        <sz val="13"/>
        <rFont val="Times New Roman"/>
        <family val="1"/>
        <charset val="204"/>
      </rPr>
      <t>диванів</t>
    </r>
    <r>
      <rPr>
        <sz val="13"/>
        <rFont val="Times New Roman"/>
        <family val="1"/>
        <charset val="204"/>
      </rPr>
      <t xml:space="preserve"> для відвідувачів </t>
    </r>
    <r>
      <rPr>
        <u/>
        <sz val="13"/>
        <rFont val="Times New Roman"/>
        <family val="1"/>
        <charset val="204"/>
      </rPr>
      <t>№ UA-2018-04-24-000499-b</t>
    </r>
    <r>
      <rPr>
        <sz val="13"/>
        <rFont val="Times New Roman"/>
        <family val="1"/>
        <charset val="204"/>
      </rPr>
      <t xml:space="preserve"> від 24.04.2018 року; закупівля </t>
    </r>
    <r>
      <rPr>
        <u/>
        <sz val="13"/>
        <rFont val="Times New Roman"/>
        <family val="1"/>
        <charset val="204"/>
      </rPr>
      <t>№ UA-2018-05-30-002731-a</t>
    </r>
    <r>
      <rPr>
        <sz val="13"/>
        <rFont val="Times New Roman"/>
        <family val="1"/>
        <charset val="204"/>
      </rPr>
      <t xml:space="preserve"> від 30.05.2018 року (жалюзі); закупівля </t>
    </r>
    <r>
      <rPr>
        <b/>
        <sz val="13"/>
        <rFont val="Times New Roman"/>
        <family val="1"/>
        <charset val="204"/>
      </rPr>
      <t>лав</t>
    </r>
    <r>
      <rPr>
        <sz val="13"/>
        <rFont val="Times New Roman"/>
        <family val="1"/>
        <charset val="204"/>
      </rPr>
      <t xml:space="preserve"> для роздягальні </t>
    </r>
    <r>
      <rPr>
        <u/>
        <sz val="13"/>
        <rFont val="Times New Roman"/>
        <family val="1"/>
        <charset val="204"/>
      </rPr>
      <t xml:space="preserve"> № UA-2018-06-07-002376-a</t>
    </r>
    <r>
      <rPr>
        <sz val="13"/>
        <rFont val="Times New Roman"/>
        <family val="1"/>
        <charset val="204"/>
      </rPr>
      <t xml:space="preserve"> від 07.06.2018 року</t>
    </r>
  </si>
  <si>
    <t>Пояснення щодо використання коштів</t>
  </si>
  <si>
    <t>Капітальний ремонт (3132)</t>
  </si>
  <si>
    <t>Придбання обладнання (3110)</t>
  </si>
  <si>
    <t>Придбання меблі/ інше обладнання (2210)</t>
  </si>
  <si>
    <t>Придбання інше обладнання (2210)</t>
  </si>
  <si>
    <t>Придбання обладнання (2210)</t>
  </si>
  <si>
    <t>Проект реалізовано</t>
  </si>
  <si>
    <t>Відхилення  факту від плану тис.грн.</t>
  </si>
  <si>
    <t xml:space="preserve"> Проектори на суму 30,0 тис.грн.Торги на закупівлю проекторів не відбулися двічі. Після  узгодження поциції щодо змін умов технічних характеристик  предмета закупівлі з  з авторами переможців буде подано оголошення про закупівлю. </t>
  </si>
  <si>
    <t>Подовжувач, дріт, конвектори   укладений  договір № 271 від 29.10.18 на суму 15,9 тис.грн. поставка в листопаді місяці</t>
  </si>
  <si>
    <t>Султан електричний, блоки живлення  торги відбулися,  укладений договір № 273 від 01.11.18  суму 53,0 тис.грн.поставка до 30.11.18</t>
  </si>
  <si>
    <t>Набір лабораторній "Електрика та магнетизм" на суму 882,0 тис.грн.  укладений договір № 273 від 01.11.18  суму 882,0 тис.грн. поставка до 30.11.18</t>
  </si>
  <si>
    <t>Фліпчарт на суму 6,0 тис.грн.торги не відбулися тричі,пропозиції будуть подаватись знову Крісла мішки,розкладні стільці -38,2 тис.грн. товар буде поставлено до 30.11.18 р. Оплата до кінця року.</t>
  </si>
  <si>
    <t xml:space="preserve"> Акумуляторна батарея, блоки живлення, сервомотор    підписанні договори  № 278,277 від 02.11.18  на суму 116,7 тис.грн.поставка листопаді місяць</t>
  </si>
  <si>
    <t xml:space="preserve"> Дог.№  132 від 04.06.18  ТОВ"Київське управління механізації" Роботи  на стадії завершення</t>
  </si>
  <si>
    <r>
      <t xml:space="preserve"> Проектори на суму 40,9 тс.грн торги на закупівлю проекторів не відбулися двічі. Після  узгодження пропозиції щодо змін умов технічних характеристик  предмета закупівлі з авторами переможців буде подано оголошення про закупівлю</t>
    </r>
    <r>
      <rPr>
        <sz val="13"/>
        <color indexed="10"/>
        <rFont val="Times New Roman"/>
        <family val="1"/>
        <charset val="204"/>
      </rPr>
      <t>.</t>
    </r>
    <r>
      <rPr>
        <sz val="13"/>
        <rFont val="Times New Roman"/>
        <family val="1"/>
        <charset val="204"/>
      </rPr>
      <t xml:space="preserve"> Меблі на суму 140,3 тис.грн.(в зв"язку з проведенням ремонтних робіт в приміщенні в якому буде змонтовано кухонні меблі збірка була призупинена)</t>
    </r>
  </si>
  <si>
    <t xml:space="preserve">  Дог.№ 148 від 09.07.2018 ФОП Науменко Олександр Миколайович. Роботи завершені, оплата до кінця листопада місяця</t>
  </si>
  <si>
    <t xml:space="preserve"> Крісла мішки,стільці -157,7 тис.грн.  товар буде поставлено до 30.11.18 р.  Мальберт на суму 37,9 тис.грн. торги не відбулися тричі.  Після узгодження з автором буде оголошено закупівлю на придбання іншого обладання. </t>
  </si>
  <si>
    <t>Закупівля з придбання столів LEGO тричі не відбулися,через відсутність учасників. Автором проекту в вересні  було змінено технічні вимоги,процедура закупівлі на суму 476,8 тис.грн. двічи не відбулась. Триває узгодження з автором проекту</t>
  </si>
  <si>
    <t xml:space="preserve">Проект реалізовано, в межах економії , яка виникла під час реалізації виконуються додаткові роботи </t>
  </si>
  <si>
    <t>РАЗОМ по ГОЛОВНОМУ РОЗПОРЯДНИКУ ПОДІЛЬСЬКІЙ РАЙОННІЙ В м. КИЄВІ ДЕРЖАВНІЙ АДМІНІСТРАЦІЇ</t>
  </si>
  <si>
    <r>
      <rPr>
        <b/>
        <sz val="13"/>
        <rFont val="Times New Roman"/>
        <family val="1"/>
        <charset val="204"/>
      </rPr>
      <t>Проет реалізовано</t>
    </r>
    <r>
      <rPr>
        <sz val="13"/>
        <rFont val="Times New Roman"/>
        <family val="1"/>
        <charset val="204"/>
      </rPr>
      <t>. Економія 128,0 тис.грн Укладений договор № 273 від 01.11.18 на  два мультимедійних комплекса на суму 127,8 тис.грн.поставка до 20.11.18.</t>
    </r>
  </si>
  <si>
    <t>Посилання на тендерну закупівлю</t>
  </si>
  <si>
    <r>
      <t xml:space="preserve">Закупівля </t>
    </r>
    <r>
      <rPr>
        <u/>
        <sz val="13"/>
        <rFont val="Times New Roman"/>
        <family val="1"/>
        <charset val="204"/>
      </rPr>
      <t>№ UA-2018-06-01-002483-a</t>
    </r>
    <r>
      <rPr>
        <sz val="13"/>
        <rFont val="Times New Roman"/>
        <family val="1"/>
        <charset val="204"/>
      </rPr>
      <t xml:space="preserve"> від 01.06.2018 року не відбулася                                                    Закупівля  </t>
    </r>
    <r>
      <rPr>
        <u/>
        <sz val="13"/>
        <rFont val="Times New Roman"/>
        <family val="1"/>
        <charset val="204"/>
      </rPr>
      <t>№ UA-2018-06-20-001239-a</t>
    </r>
    <r>
      <rPr>
        <sz val="13"/>
        <rFont val="Times New Roman"/>
        <family val="1"/>
        <charset val="204"/>
      </rPr>
      <t xml:space="preserve"> від 20.06.2018 року не відбулася                                                                 </t>
    </r>
    <r>
      <rPr>
        <b/>
        <sz val="13"/>
        <rFont val="Times New Roman"/>
        <family val="1"/>
        <charset val="204"/>
      </rPr>
      <t xml:space="preserve">Закупівля </t>
    </r>
    <r>
      <rPr>
        <b/>
        <u/>
        <sz val="13"/>
        <rFont val="Times New Roman"/>
        <family val="1"/>
        <charset val="204"/>
      </rPr>
      <t>№ UA-2018-07-12-000820-c</t>
    </r>
    <r>
      <rPr>
        <b/>
        <sz val="13"/>
        <rFont val="Times New Roman"/>
        <family val="1"/>
        <charset val="204"/>
      </rPr>
      <t xml:space="preserve"> від 12.07.2018, тех.нагляд дог.№ 265 від 24.10.2018</t>
    </r>
  </si>
  <si>
    <r>
      <rPr>
        <b/>
        <sz val="13"/>
        <color theme="1"/>
        <rFont val="Times New Roman"/>
        <family val="1"/>
        <charset val="204"/>
      </rPr>
      <t xml:space="preserve">Закупівля № UA-2018-05-18-001973-a від 18.05.2018 року; </t>
    </r>
    <r>
      <rPr>
        <sz val="13"/>
        <color theme="1"/>
        <rFont val="Times New Roman"/>
        <family val="1"/>
        <charset val="204"/>
      </rPr>
      <t xml:space="preserve">№ UA-2018-09-21-001383-a (мультимедійні комплекси на суму                                                   127,8 тис.грн. (економія)     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</si>
  <si>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UA-2018-07-13-000436-b</t>
    </r>
    <r>
      <rPr>
        <sz val="13"/>
        <rFont val="Times New Roman"/>
        <family val="1"/>
        <charset val="204"/>
      </rPr>
      <t xml:space="preserve"> (конструктори Lego - 111,8 тис.грн.), </t>
    </r>
    <r>
      <rPr>
        <b/>
        <sz val="13"/>
        <rFont val="Times New Roman"/>
        <family val="1"/>
        <charset val="204"/>
      </rPr>
      <t>№ UA-2018-08-31-000119-b</t>
    </r>
    <r>
      <rPr>
        <sz val="13"/>
        <rFont val="Times New Roman"/>
        <family val="1"/>
        <charset val="204"/>
      </rPr>
      <t xml:space="preserve"> (крісла мішки,стільці -157,7 тис.грн. товар буде поставлено в грудні), № UA-2018-10-26-000238-a від 26.10.2018 року (столи мобільні дитячі - 65,3 тис.грн.) - не відбулася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</si>
  <si>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UA-2018-05-18-001973-a</t>
    </r>
    <r>
      <rPr>
        <sz val="13"/>
        <rFont val="Times New Roman"/>
        <family val="1"/>
        <charset val="204"/>
      </rPr>
      <t xml:space="preserve">  від 18.05.2018 року (інтерактивної дошки, мультимедійне обладнання - 1176,0 тис.грн.), № UA-2018-10-26-000238-a  від 26.10.2018 року (столи ігрові - 474,4 тис.грн.) - не відбулася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</si>
  <si>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UA-2018-05-18-001973-a  від 18.05.2018 року</t>
    </r>
    <r>
      <rPr>
        <sz val="13"/>
        <rFont val="Times New Roman"/>
        <family val="1"/>
        <charset val="204"/>
      </rPr>
      <t xml:space="preserve"> (мультимедійне обладнання - 375,6 тис.грн.); закупівля </t>
    </r>
    <r>
      <rPr>
        <b/>
        <sz val="13"/>
        <rFont val="Times New Roman"/>
        <family val="1"/>
        <charset val="204"/>
      </rPr>
      <t>персональних комп'ютерів</t>
    </r>
    <r>
      <rPr>
        <sz val="13"/>
        <rFont val="Times New Roman"/>
        <family val="1"/>
        <charset val="204"/>
      </rPr>
      <t xml:space="preserve"> № UA-2018-06-08-001026-a не відбулася; </t>
    </r>
    <r>
      <rPr>
        <b/>
        <u/>
        <sz val="13"/>
        <rFont val="Times New Roman"/>
        <family val="1"/>
        <charset val="204"/>
      </rPr>
      <t>№ UA-2018-07-20-001068-c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(1573,9 тис.грн.)</t>
    </r>
  </si>
  <si>
    <t>UA-2018-08-28-000079-c  ( ноутбуки -622,5 тис. грн.)</t>
  </si>
  <si>
    <r>
      <t xml:space="preserve">Закупівля № UA-2018-06-08-001026-a не відбулася; </t>
    </r>
    <r>
      <rPr>
        <b/>
        <sz val="13"/>
        <rFont val="Times New Roman"/>
        <family val="1"/>
        <charset val="204"/>
      </rPr>
      <t xml:space="preserve">№ UA-2018-07-20-001068-c від 20.07.2018 </t>
    </r>
    <r>
      <rPr>
        <sz val="13"/>
        <rFont val="Times New Roman"/>
        <family val="1"/>
        <charset val="204"/>
      </rPr>
      <t>(ноутбуки - 622,5 тис.грн.)</t>
    </r>
  </si>
  <si>
    <r>
      <t xml:space="preserve">Закупівля </t>
    </r>
    <r>
      <rPr>
        <b/>
        <sz val="13"/>
        <rFont val="Times New Roman"/>
        <family val="1"/>
        <charset val="204"/>
      </rPr>
      <t xml:space="preserve">№ UA-2018-10-03-001236-c </t>
    </r>
    <r>
      <rPr>
        <sz val="13"/>
        <rFont val="Times New Roman"/>
        <family val="1"/>
        <charset val="204"/>
      </rPr>
      <t xml:space="preserve">(султан електричний - 6,7 тис.грн.);                                         </t>
    </r>
    <r>
      <rPr>
        <b/>
        <sz val="13"/>
        <rFont val="Times New Roman"/>
        <family val="1"/>
        <charset val="204"/>
      </rPr>
      <t>№ UA-2018-07-20-001193-c</t>
    </r>
    <r>
      <rPr>
        <sz val="13"/>
        <rFont val="Times New Roman"/>
        <family val="1"/>
        <charset val="204"/>
      </rPr>
      <t xml:space="preserve"> (мікроскопи - 30,0 тис.грн.)</t>
    </r>
  </si>
  <si>
    <r>
      <t xml:space="preserve">UA-2018-10-03-001236-c
(Набір лабораторній "Електрика та магнетизм"-867,7 тис.грн.,блок живлення 45,7 тис.грн.) </t>
    </r>
    <r>
      <rPr>
        <sz val="13"/>
        <color theme="7" tint="-0.249977111117893"/>
        <rFont val="Times New Roman"/>
        <family val="1"/>
        <charset val="204"/>
      </rPr>
      <t>UA-2018-07-20-001108-c " (муліт.обл.система опитування-832,1 тис.грн.). UA-2018-08-06-000507-b ( метеостанція- 69,9 тис.грн.)</t>
    </r>
  </si>
  <si>
    <r>
      <t>Закупівля</t>
    </r>
    <r>
      <rPr>
        <b/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№ UA-2018-07-20-001108-c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(мультимедійне обладнання, система опитування - 832,1 тис.грн.); </t>
    </r>
    <r>
      <rPr>
        <b/>
        <u/>
        <sz val="13"/>
        <rFont val="Times New Roman"/>
        <family val="1"/>
        <charset val="204"/>
      </rPr>
      <t>№ UA-2018-07-24-001031-c</t>
    </r>
    <r>
      <rPr>
        <b/>
        <sz val="13"/>
        <rFont val="Times New Roman"/>
        <family val="1"/>
        <charset val="204"/>
      </rPr>
      <t xml:space="preserve"> від 24.07.2018</t>
    </r>
    <r>
      <rPr>
        <sz val="13"/>
        <rFont val="Times New Roman"/>
        <family val="1"/>
        <charset val="204"/>
      </rPr>
      <t xml:space="preserve"> (метеостанція - 69,9 тис.грн.); № </t>
    </r>
    <r>
      <rPr>
        <b/>
        <sz val="13"/>
        <rFont val="Times New Roman"/>
        <family val="1"/>
        <charset val="204"/>
      </rPr>
      <t xml:space="preserve">UA-2018-10-03-001236-c </t>
    </r>
    <r>
      <rPr>
        <sz val="13"/>
        <rFont val="Times New Roman"/>
        <family val="1"/>
        <charset val="204"/>
      </rPr>
      <t>(набір лабораторний "Електрика та магнетизм"- 867,7 тис.грн.,блок живлення -45,7 тис.грн.)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</si>
  <si>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UA-2018-04-27-001290-a</t>
    </r>
    <r>
      <rPr>
        <b/>
        <sz val="13"/>
        <rFont val="Times New Roman"/>
        <family val="1"/>
        <charset val="204"/>
      </rPr>
      <t xml:space="preserve"> від 27.04.2018 року</t>
    </r>
    <r>
      <rPr>
        <sz val="13"/>
        <rFont val="Times New Roman"/>
        <family val="1"/>
        <charset val="204"/>
      </rPr>
      <t>, тех.нагляд договір № 264 від 23.10.2018 -7,2 тис.грн</t>
    </r>
  </si>
  <si>
    <r>
      <rPr>
        <b/>
        <sz val="13"/>
        <color rgb="FFFF0000"/>
        <rFont val="Times New Roman"/>
        <family val="1"/>
        <charset val="204"/>
      </rPr>
      <t xml:space="preserve">UA-2018-08-31-000119-b  ( Крісла мішки, стільці-22,7 тис.грн.  товар буде поставлено в грудні) </t>
    </r>
    <r>
      <rPr>
        <sz val="13"/>
        <rFont val="Times New Roman"/>
        <family val="1"/>
        <charset val="204"/>
      </rPr>
      <t>UA-2018-09-27-002254-c  .( Екрани для проекторів - 7,7 тис.грн).UA-2018-07-13-000436-b 20.08.18 " (міні-станок констр.-52,7 тис.грн.),UA-2018-07-20-001320-c  (меблі- 18,3 тис.грн) UA-2018-10-26-000238-a та (столи  дитячі  на суму 31,7  тис.грн. триває закупівля)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</si>
  <si>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UA-2018-03-30-000622-b</t>
    </r>
    <r>
      <rPr>
        <sz val="13"/>
        <rFont val="Times New Roman"/>
        <family val="1"/>
        <charset val="204"/>
      </rPr>
      <t xml:space="preserve">  від 30.03.2018  - не відбулася; повторно закупівля </t>
    </r>
    <r>
      <rPr>
        <u/>
        <sz val="13"/>
        <rFont val="Times New Roman"/>
        <family val="1"/>
        <charset val="204"/>
      </rPr>
      <t>№ UA-2018-04-10-000453-b</t>
    </r>
    <r>
      <rPr>
        <sz val="13"/>
        <rFont val="Times New Roman"/>
        <family val="1"/>
        <charset val="204"/>
      </rPr>
      <t xml:space="preserve"> від 10.04.2018 року - не відбулася;  повторно закупівля </t>
    </r>
    <r>
      <rPr>
        <u/>
        <sz val="13"/>
        <rFont val="Times New Roman"/>
        <family val="1"/>
        <charset val="204"/>
      </rPr>
      <t>№ UA-2018-04-18-000217-c</t>
    </r>
    <r>
      <rPr>
        <sz val="13"/>
        <rFont val="Times New Roman"/>
        <family val="1"/>
        <charset val="204"/>
      </rPr>
      <t xml:space="preserve">  від 18.04.2018 року - не відбулася; повторно закупівля </t>
    </r>
    <r>
      <rPr>
        <u/>
        <sz val="13"/>
        <rFont val="Times New Roman"/>
        <family val="1"/>
        <charset val="204"/>
      </rPr>
      <t>№ UA-2018-06-01-000678-c</t>
    </r>
    <r>
      <rPr>
        <sz val="13"/>
        <rFont val="Times New Roman"/>
        <family val="1"/>
        <charset val="204"/>
      </rPr>
      <t xml:space="preserve"> від 01.06.2018 року - не відбулася; повторно                            </t>
    </r>
    <r>
      <rPr>
        <b/>
        <u/>
        <sz val="13"/>
        <rFont val="Times New Roman"/>
        <family val="1"/>
        <charset val="204"/>
      </rPr>
      <t>№ UA-2018-07-09-000208-b</t>
    </r>
    <r>
      <rPr>
        <b/>
        <sz val="13"/>
        <rFont val="Times New Roman"/>
        <family val="1"/>
        <charset val="204"/>
      </rPr>
      <t xml:space="preserve"> від 09.07.2018 року, тех.нагляд дог.№ 266 від 25.10.2018 - 2,9 тис.грн. </t>
    </r>
  </si>
  <si>
    <r>
      <t xml:space="preserve">Закупівля </t>
    </r>
    <r>
      <rPr>
        <b/>
        <sz val="13"/>
        <rFont val="Times New Roman"/>
        <family val="1"/>
        <charset val="204"/>
      </rPr>
      <t xml:space="preserve">№ UA-2018-09-05-001226-b </t>
    </r>
    <r>
      <rPr>
        <sz val="13"/>
        <rFont val="Times New Roman"/>
        <family val="1"/>
        <charset val="204"/>
      </rPr>
      <t xml:space="preserve"> (настільні ігри - 26,0 тис.грн.),</t>
    </r>
    <r>
      <rPr>
        <b/>
        <sz val="13"/>
        <rFont val="Times New Roman"/>
        <family val="1"/>
        <charset val="204"/>
      </rPr>
      <t xml:space="preserve"> № UA-2018-08-31-000305-c</t>
    </r>
    <r>
      <rPr>
        <sz val="13"/>
        <rFont val="Times New Roman"/>
        <family val="1"/>
        <charset val="204"/>
      </rPr>
      <t xml:space="preserve">  (мікрофон - 12,5 тис.грн.); </t>
    </r>
    <r>
      <rPr>
        <b/>
        <sz val="13"/>
        <rFont val="Times New Roman"/>
        <family val="1"/>
        <charset val="204"/>
      </rPr>
      <t>№ UA-2018-08-31-000119-b</t>
    </r>
    <r>
      <rPr>
        <sz val="13"/>
        <rFont val="Times New Roman"/>
        <family val="1"/>
        <charset val="204"/>
      </rPr>
      <t xml:space="preserve"> (крісла -мішки, розкладні стільці -38,2 тис.грн.)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</si>
  <si>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UA-2018-09-06-000259-b</t>
    </r>
    <r>
      <rPr>
        <sz val="13"/>
        <rFont val="Times New Roman"/>
        <family val="1"/>
        <charset val="204"/>
      </rPr>
      <t xml:space="preserve"> (свіч, килимок для миші - 10,1 тис.грн.); </t>
    </r>
    <r>
      <rPr>
        <b/>
        <sz val="13"/>
        <rFont val="Times New Roman"/>
        <family val="1"/>
        <charset val="204"/>
      </rPr>
      <t>№ UA-2018-10-12-000996-a</t>
    </r>
    <r>
      <rPr>
        <sz val="13"/>
        <rFont val="Times New Roman"/>
        <family val="1"/>
        <charset val="204"/>
      </rPr>
      <t xml:space="preserve">  (подовжувач, дріт, конвектори - 9,8 тис.грн.) 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</si>
  <si>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UA-2018-07-13-000436-b</t>
    </r>
    <r>
      <rPr>
        <b/>
        <sz val="13"/>
        <rFont val="Times New Roman"/>
        <family val="1"/>
        <charset val="204"/>
      </rPr>
      <t xml:space="preserve"> від 13.07.2018</t>
    </r>
    <r>
      <rPr>
        <sz val="13"/>
        <rFont val="Times New Roman"/>
        <family val="1"/>
        <charset val="204"/>
      </rPr>
      <t xml:space="preserve"> (набори конструкторів «LEGO» - 1186,2 тис.грн.); </t>
    </r>
    <r>
      <rPr>
        <b/>
        <sz val="13"/>
        <rFont val="Times New Roman"/>
        <family val="1"/>
        <charset val="204"/>
      </rPr>
      <t>№ UA-2018-09-06-000259-b</t>
    </r>
    <r>
      <rPr>
        <sz val="13"/>
        <rFont val="Times New Roman"/>
        <family val="1"/>
        <charset val="204"/>
      </rPr>
      <t xml:space="preserve">  (миша комп'ютерна - 11,1 тис.грн.), </t>
    </r>
    <r>
      <rPr>
        <b/>
        <sz val="13"/>
        <rFont val="Times New Roman"/>
        <family val="1"/>
        <charset val="204"/>
      </rPr>
      <t>№ UA-2018-10-12-000456-c, № UA-2018-10-12-000739-a</t>
    </r>
    <r>
      <rPr>
        <sz val="13"/>
        <rFont val="Times New Roman"/>
        <family val="1"/>
        <charset val="204"/>
      </rPr>
      <t xml:space="preserve"> (акумуляторна батарея, блоки живлення, сервомотор-  130,6 тис.грн.)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</si>
  <si>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 xml:space="preserve">№ UA-2018-05-18-001973-a </t>
    </r>
    <r>
      <rPr>
        <b/>
        <sz val="13"/>
        <rFont val="Times New Roman"/>
        <family val="1"/>
        <charset val="204"/>
      </rPr>
      <t xml:space="preserve"> від 18.05.2018 року</t>
    </r>
    <r>
      <rPr>
        <sz val="13"/>
        <rFont val="Times New Roman"/>
        <family val="1"/>
        <charset val="204"/>
      </rPr>
      <t xml:space="preserve"> (мультимедійного обладнання - 34,8 тис.грн.); </t>
    </r>
    <r>
      <rPr>
        <u/>
        <sz val="13"/>
        <rFont val="Times New Roman"/>
        <family val="1"/>
        <charset val="204"/>
      </rPr>
      <t>№ UA-2018-06-08-001026-a</t>
    </r>
    <r>
      <rPr>
        <sz val="13"/>
        <rFont val="Times New Roman"/>
        <family val="1"/>
        <charset val="204"/>
      </rPr>
      <t xml:space="preserve"> не відбулася, </t>
    </r>
    <r>
      <rPr>
        <b/>
        <u/>
        <sz val="13"/>
        <rFont val="Times New Roman"/>
        <family val="1"/>
        <charset val="204"/>
      </rPr>
      <t>№ UA-2018-07-20-001068-c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(ноутбуки - 215,1 тис.грн.); </t>
    </r>
    <r>
      <rPr>
        <u/>
        <sz val="13"/>
        <rFont val="Times New Roman"/>
        <family val="1"/>
        <charset val="204"/>
      </rPr>
      <t>№ UA-2018-06-01-000409-b</t>
    </r>
    <r>
      <rPr>
        <sz val="13"/>
        <rFont val="Times New Roman"/>
        <family val="1"/>
        <charset val="204"/>
      </rPr>
      <t xml:space="preserve"> від 01.06.2018- не відбулася; </t>
    </r>
    <r>
      <rPr>
        <b/>
        <u/>
        <sz val="13"/>
        <rFont val="Times New Roman"/>
        <family val="1"/>
        <charset val="204"/>
      </rPr>
      <t>№ UA-2018-06-25-000132-b від 25.06.2018</t>
    </r>
    <r>
      <rPr>
        <sz val="13"/>
        <rFont val="Times New Roman"/>
        <family val="1"/>
        <charset val="204"/>
      </rPr>
      <t xml:space="preserve"> (бігові доріжки, орбітреки - 39,7 тис.грн.); № UA-2018-08-28-001297-a (кухонне обладнання - 35,2 тис.грн.);  </t>
    </r>
    <r>
      <rPr>
        <b/>
        <sz val="13"/>
        <rFont val="Times New Roman"/>
        <family val="1"/>
        <charset val="204"/>
      </rPr>
      <t xml:space="preserve">№ UA-2018-09-06-000259-b </t>
    </r>
    <r>
      <rPr>
        <sz val="13"/>
        <rFont val="Times New Roman"/>
        <family val="1"/>
        <charset val="204"/>
      </rPr>
      <t>(притер, плотер -167,6 тис.грн.); № UA-2018-07-20-001320-c  (меблі - 65,0 тис.грн.)</t>
    </r>
  </si>
  <si>
    <t>Придбання меблів (2210)</t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</si>
  <si>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UA-2018-07-24-001031-c</t>
    </r>
    <r>
      <rPr>
        <b/>
        <sz val="13"/>
        <rFont val="Times New Roman"/>
        <family val="1"/>
        <charset val="204"/>
      </rPr>
      <t xml:space="preserve"> від 24.07.2018</t>
    </r>
    <r>
      <rPr>
        <sz val="13"/>
        <rFont val="Times New Roman"/>
        <family val="1"/>
        <charset val="204"/>
      </rPr>
      <t xml:space="preserve"> (метеостанція -,7,3 тис.грн.);</t>
    </r>
    <r>
      <rPr>
        <b/>
        <sz val="13"/>
        <rFont val="Times New Roman"/>
        <family val="1"/>
        <charset val="204"/>
      </rPr>
      <t xml:space="preserve">                    № UA-2018-08-31-000305-c</t>
    </r>
    <r>
      <rPr>
        <sz val="13"/>
        <rFont val="Times New Roman"/>
        <family val="1"/>
        <charset val="204"/>
      </rPr>
      <t xml:space="preserve"> ( мікшерний пульт -18,1 тис.грн.)</t>
    </r>
  </si>
  <si>
    <t>Придбання меблів/ спорт. інвентарю (2210)</t>
  </si>
  <si>
    <r>
      <t xml:space="preserve">       станом на </t>
    </r>
    <r>
      <rPr>
        <u/>
        <sz val="16"/>
        <color indexed="8"/>
        <rFont val="Times New Roman"/>
        <family val="1"/>
        <charset val="204"/>
      </rPr>
      <t xml:space="preserve"> 01.01.2019   </t>
    </r>
    <r>
      <rPr>
        <sz val="16"/>
        <color indexed="8"/>
        <rFont val="Times New Roman"/>
        <family val="1"/>
        <charset val="204"/>
      </rPr>
      <t xml:space="preserve"> року    </t>
    </r>
  </si>
  <si>
    <t>Закупівля UA-2018-05-08-001579-b (телевізор); UA-2018-05-08-001536-b (комп. мережа); UA-2018-05-30-001810-a (кухонні меблі); UA-2018-05-11-001793-c (шкільні меблі); UA-2018-06-07-003138-a (мультимедійний комплекс); UA-2018-05-08-001629-b (спец.меблі для дітей з інвалідністю); UA-2018-08-07-001677-b (безкаркасні меблі);  UA-2018-08-00111-c-c1 (меблі для зони очікування); UA-2018-10-02-001377-a (комп"ютер)</t>
  </si>
  <si>
    <r>
      <t xml:space="preserve">Закупівля побутової техніки: </t>
    </r>
    <r>
      <rPr>
        <u/>
        <sz val="13"/>
        <rFont val="Times New Roman"/>
        <family val="1"/>
        <charset val="204"/>
      </rPr>
      <t>№ UA-2018-06-08-002934-a</t>
    </r>
    <r>
      <rPr>
        <sz val="13"/>
        <rFont val="Times New Roman"/>
        <family val="1"/>
        <charset val="204"/>
      </rPr>
      <t xml:space="preserve"> від 08.06.2018 року (правльна машина);</t>
    </r>
    <r>
      <rPr>
        <u/>
        <sz val="13"/>
        <rFont val="Times New Roman"/>
        <family val="1"/>
        <charset val="204"/>
      </rPr>
      <t>№ UA-2018-04-03-001620-c</t>
    </r>
    <r>
      <rPr>
        <sz val="13"/>
        <rFont val="Times New Roman"/>
        <family val="1"/>
        <charset val="204"/>
      </rPr>
      <t xml:space="preserve"> від 03.04.2018 року (електроплита ); закупівля меблів: </t>
    </r>
    <r>
      <rPr>
        <u/>
        <sz val="13"/>
        <rFont val="Times New Roman"/>
        <family val="1"/>
        <charset val="204"/>
      </rPr>
      <t>№ UA-2018-05-08-001491-b</t>
    </r>
    <r>
      <rPr>
        <sz val="13"/>
        <rFont val="Times New Roman"/>
        <family val="1"/>
        <charset val="204"/>
      </rPr>
      <t xml:space="preserve"> від 08.05.2018 року (світлодіодний стіл); закупівля іншого обладнання: </t>
    </r>
    <r>
      <rPr>
        <u/>
        <sz val="13"/>
        <rFont val="Times New Roman"/>
        <family val="1"/>
        <charset val="204"/>
      </rPr>
      <t>№ UA-2018-06-12-000339-a</t>
    </r>
    <r>
      <rPr>
        <sz val="13"/>
        <rFont val="Times New Roman"/>
        <family val="1"/>
        <charset val="204"/>
      </rPr>
      <t xml:space="preserve"> від 12.06.2018 року (джерело безперебійного живлення); UA-2018-07-27-001111-a (акустична система)</t>
    </r>
  </si>
  <si>
    <r>
      <t xml:space="preserve">Закупівля рятувальних поясів </t>
    </r>
    <r>
      <rPr>
        <u/>
        <sz val="13"/>
        <rFont val="Times New Roman"/>
        <family val="1"/>
        <charset val="204"/>
      </rPr>
      <t>№ UA-2018-06-21-002603-a</t>
    </r>
    <r>
      <rPr>
        <sz val="13"/>
        <rFont val="Times New Roman"/>
        <family val="1"/>
        <charset val="204"/>
      </rPr>
      <t xml:space="preserve"> від 21.06.2018 року; закупівля карабінів туристичних № UA-2018-07-04-001486-c від 04.07.2018 року; закупівля квитків в аквапарк </t>
    </r>
    <r>
      <rPr>
        <u/>
        <sz val="13"/>
        <rFont val="Times New Roman"/>
        <family val="1"/>
        <charset val="204"/>
      </rPr>
      <t>№ UA-2018-07-09-001338-c</t>
    </r>
    <r>
      <rPr>
        <sz val="13"/>
        <rFont val="Times New Roman"/>
        <family val="1"/>
        <charset val="204"/>
      </rPr>
      <t xml:space="preserve"> від 09.07.2018 року - </t>
    </r>
  </si>
  <si>
    <r>
      <t xml:space="preserve">Закупівля послуги з харчування </t>
    </r>
    <r>
      <rPr>
        <u/>
        <sz val="13"/>
        <rFont val="Times New Roman"/>
        <family val="1"/>
        <charset val="204"/>
      </rPr>
      <t>№ UA-2018-07-18-000006-c</t>
    </r>
    <r>
      <rPr>
        <sz val="13"/>
        <rFont val="Times New Roman"/>
        <family val="1"/>
        <charset val="204"/>
      </rPr>
      <t xml:space="preserve"> від 18.07.2018</t>
    </r>
  </si>
  <si>
    <r>
      <t xml:space="preserve">Закупівля оргтехніки: </t>
    </r>
    <r>
      <rPr>
        <u/>
        <sz val="13"/>
        <rFont val="Times New Roman"/>
        <family val="1"/>
        <charset val="204"/>
      </rPr>
      <t>№ UA-2018-05-21-000906-c</t>
    </r>
    <r>
      <rPr>
        <sz val="13"/>
        <rFont val="Times New Roman"/>
        <family val="1"/>
        <charset val="204"/>
      </rPr>
      <t xml:space="preserve"> від 21.05.2018 (моноблок); </t>
    </r>
    <r>
      <rPr>
        <u/>
        <sz val="13"/>
        <rFont val="Times New Roman"/>
        <family val="1"/>
        <charset val="204"/>
      </rPr>
      <t>№ UA-2018-06-25-000398-b</t>
    </r>
    <r>
      <rPr>
        <sz val="13"/>
        <rFont val="Times New Roman"/>
        <family val="1"/>
        <charset val="204"/>
      </rPr>
      <t xml:space="preserve"> від 25.06.2018  (багатофункційного пристрій)</t>
    </r>
  </si>
  <si>
    <t>Закупівля № UA-2018-08-02-000554-a  та UA-2018-10-23-000767-a (покриття для трен.зали); № UA-2018-10-23-002387-b та № UA-2018-08-03-001808-b (мати); № UA-2018-08-15-02027-b (кінь гімнастичний); № UA-2018-08-16-001939-b (шведська стінка); № UA-2018-08-17-000086-a, № UA-2018-11-21-001617-a, № UA-2018-11-27-001337-b  та № UA-2018-04-26-001127-d (меблі)</t>
  </si>
  <si>
    <t xml:space="preserve">15.03.2018 року                                                                                План реалізації проекту на лютий-липень 2018 року   </t>
  </si>
  <si>
    <r>
      <t xml:space="preserve">Закупівля </t>
    </r>
    <r>
      <rPr>
        <u/>
        <sz val="13"/>
        <rFont val="Times New Roman"/>
        <family val="1"/>
        <charset val="204"/>
      </rPr>
      <t>№ UA-2018-06-11-000920-a</t>
    </r>
    <r>
      <rPr>
        <sz val="13"/>
        <rFont val="Times New Roman"/>
        <family val="1"/>
        <charset val="204"/>
      </rPr>
      <t xml:space="preserve"> не відбулася;</t>
    </r>
    <r>
      <rPr>
        <b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 xml:space="preserve">№ UA-2018-07-19-000821-b </t>
    </r>
    <r>
      <rPr>
        <b/>
        <sz val="13"/>
        <rFont val="Times New Roman"/>
        <family val="1"/>
        <charset val="204"/>
      </rPr>
      <t>від 19.07.2018 року</t>
    </r>
    <r>
      <rPr>
        <sz val="13"/>
        <rFont val="Times New Roman"/>
        <family val="1"/>
        <charset val="204"/>
      </rPr>
      <t xml:space="preserve"> (крісла-мішки, стільці мобільні дитячі - 22,7 тис.грн.); </t>
    </r>
    <r>
      <rPr>
        <u/>
        <sz val="13"/>
        <rFont val="Times New Roman"/>
        <family val="1"/>
        <charset val="204"/>
      </rPr>
      <t>№ UA-2018-06-01-000409-b</t>
    </r>
    <r>
      <rPr>
        <sz val="13"/>
        <rFont val="Times New Roman"/>
        <family val="1"/>
        <charset val="204"/>
      </rPr>
      <t xml:space="preserve"> від 01.06.2018- не відбулася; </t>
    </r>
    <r>
      <rPr>
        <b/>
        <u/>
        <sz val="13"/>
        <rFont val="Times New Roman"/>
        <family val="1"/>
        <charset val="204"/>
      </rPr>
      <t>№ UA-2018-06-25-000132-b</t>
    </r>
    <r>
      <rPr>
        <sz val="13"/>
        <rFont val="Times New Roman"/>
        <family val="1"/>
        <charset val="204"/>
      </rPr>
      <t xml:space="preserve"> від 25.06.2018 (велотренажери і степ-платформа - 24,2 тис.грн.); </t>
    </r>
    <r>
      <rPr>
        <b/>
        <sz val="13"/>
        <rFont val="Times New Roman"/>
        <family val="1"/>
        <charset val="204"/>
      </rPr>
      <t>№ UA-2018-09-05-000994-b</t>
    </r>
    <r>
      <rPr>
        <sz val="13"/>
        <rFont val="Times New Roman"/>
        <family val="1"/>
        <charset val="204"/>
      </rPr>
      <t xml:space="preserve"> (мийка-3,9 тис.грн.), </t>
    </r>
    <r>
      <rPr>
        <b/>
        <sz val="13"/>
        <rFont val="Times New Roman"/>
        <family val="1"/>
        <charset val="204"/>
      </rPr>
      <t>№ UA-2018-09-19-000621-b</t>
    </r>
    <r>
      <rPr>
        <sz val="13"/>
        <rFont val="Times New Roman"/>
        <family val="1"/>
        <charset val="204"/>
      </rPr>
      <t xml:space="preserve">  (кухонне обладнання -8,8 тис.грн.); </t>
    </r>
    <r>
      <rPr>
        <b/>
        <sz val="13"/>
        <rFont val="Times New Roman"/>
        <family val="1"/>
        <charset val="204"/>
      </rPr>
      <t>№ UA-2018-09-27-002254-c</t>
    </r>
    <r>
      <rPr>
        <sz val="13"/>
        <rFont val="Times New Roman"/>
        <family val="1"/>
        <charset val="204"/>
      </rPr>
      <t xml:space="preserve"> (екрани для проекторів - 7,7 тис.грн); </t>
    </r>
    <r>
      <rPr>
        <b/>
        <sz val="13"/>
        <rFont val="Times New Roman"/>
        <family val="1"/>
        <charset val="204"/>
      </rPr>
      <t>№ UA-2018-07-13-000436-b 20.08.18</t>
    </r>
    <r>
      <rPr>
        <sz val="13"/>
        <rFont val="Times New Roman"/>
        <family val="1"/>
        <charset val="204"/>
      </rPr>
      <t xml:space="preserve"> (міні-станок конструктор - 52,7 тис.грн.); </t>
    </r>
    <r>
      <rPr>
        <b/>
        <sz val="13"/>
        <rFont val="Times New Roman"/>
        <family val="1"/>
        <charset val="204"/>
      </rPr>
      <t>№ UA-2018-07-20-001320-c</t>
    </r>
    <r>
      <rPr>
        <sz val="13"/>
        <rFont val="Times New Roman"/>
        <family val="1"/>
        <charset val="204"/>
      </rPr>
      <t xml:space="preserve">  (меблі- 18,3 тис.грн.);</t>
    </r>
    <r>
      <rPr>
        <b/>
        <sz val="13"/>
        <rFont val="Times New Roman"/>
        <family val="1"/>
        <charset val="204"/>
      </rPr>
      <t xml:space="preserve"> № UA-2018-10-26-000238-a столів дитячих не відбулася на суму 31,7  тис.грн.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</si>
</sst>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"/>
  </numFmts>
  <fonts count="27">
    <font>
      <sz val="11"/>
      <color rgb="FF000000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3"/>
      <color rgb="FF45454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color theme="7" tint="-0.24997711111789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 applyFont="1" applyAlignment="1"/>
    <xf numFmtId="165" fontId="13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5" fontId="4" fillId="0" borderId="15" xfId="1" applyNumberFormat="1" applyFont="1" applyFill="1" applyBorder="1" applyAlignment="1" applyProtection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65" fontId="13" fillId="0" borderId="4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4"/>
  <sheetViews>
    <sheetView tabSelected="1" view="pageBreakPreview" zoomScale="55" zoomScaleNormal="50" zoomScaleSheetLayoutView="55" zoomScalePageLayoutView="50" workbookViewId="0">
      <selection activeCell="C62" sqref="C62:H67"/>
    </sheetView>
  </sheetViews>
  <sheetFormatPr defaultColWidth="14.42578125" defaultRowHeight="15" customHeight="1"/>
  <cols>
    <col min="1" max="1" width="5" style="60" customWidth="1"/>
    <col min="2" max="2" width="16.7109375" style="60" customWidth="1"/>
    <col min="3" max="3" width="37.28515625" style="60" customWidth="1"/>
    <col min="4" max="4" width="58.140625" style="60" customWidth="1"/>
    <col min="5" max="5" width="14.28515625" style="60" customWidth="1"/>
    <col min="6" max="6" width="11.85546875" style="60" customWidth="1"/>
    <col min="7" max="7" width="12.140625" style="60" hidden="1" customWidth="1"/>
    <col min="8" max="8" width="19.28515625" style="60" customWidth="1"/>
    <col min="9" max="9" width="14.28515625" style="60" customWidth="1"/>
    <col min="10" max="10" width="20.5703125" style="60" customWidth="1"/>
    <col min="11" max="11" width="47.7109375" style="60" customWidth="1"/>
    <col min="12" max="12" width="53.5703125" style="12" hidden="1" customWidth="1"/>
    <col min="13" max="13" width="26.5703125" style="60" customWidth="1"/>
    <col min="14" max="14" width="17.5703125" style="60" customWidth="1"/>
    <col min="15" max="16384" width="14.42578125" style="60"/>
  </cols>
  <sheetData>
    <row r="1" spans="1:14" ht="24.75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21" customHeight="1">
      <c r="A2" s="126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ht="16.5" customHeight="1">
      <c r="A3" s="128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4" ht="6" customHeight="1"/>
    <row r="5" spans="1:14" s="9" customFormat="1" ht="38.25" customHeight="1">
      <c r="A5" s="129" t="s">
        <v>2</v>
      </c>
      <c r="B5" s="129" t="s">
        <v>3</v>
      </c>
      <c r="C5" s="129" t="s">
        <v>4</v>
      </c>
      <c r="D5" s="129" t="s">
        <v>5</v>
      </c>
      <c r="E5" s="132" t="s">
        <v>6</v>
      </c>
      <c r="F5" s="133"/>
      <c r="G5" s="107" t="s">
        <v>64</v>
      </c>
      <c r="H5" s="132" t="s">
        <v>7</v>
      </c>
      <c r="I5" s="136"/>
      <c r="J5" s="133"/>
      <c r="K5" s="134" t="s">
        <v>79</v>
      </c>
      <c r="L5" s="134" t="s">
        <v>57</v>
      </c>
      <c r="M5" s="129" t="s">
        <v>8</v>
      </c>
      <c r="N5" s="129" t="s">
        <v>9</v>
      </c>
    </row>
    <row r="6" spans="1:14" s="9" customFormat="1" ht="53.45" customHeight="1">
      <c r="A6" s="130"/>
      <c r="B6" s="130"/>
      <c r="C6" s="130"/>
      <c r="D6" s="130"/>
      <c r="E6" s="129" t="s">
        <v>10</v>
      </c>
      <c r="F6" s="129" t="s">
        <v>11</v>
      </c>
      <c r="G6" s="108"/>
      <c r="H6" s="129" t="s">
        <v>12</v>
      </c>
      <c r="I6" s="132" t="s">
        <v>13</v>
      </c>
      <c r="J6" s="133"/>
      <c r="K6" s="130"/>
      <c r="L6" s="130"/>
      <c r="M6" s="130"/>
      <c r="N6" s="130"/>
    </row>
    <row r="7" spans="1:14" s="9" customFormat="1" ht="21" customHeight="1">
      <c r="A7" s="131"/>
      <c r="B7" s="131"/>
      <c r="C7" s="131"/>
      <c r="D7" s="131"/>
      <c r="E7" s="131"/>
      <c r="F7" s="131"/>
      <c r="G7" s="109"/>
      <c r="H7" s="131"/>
      <c r="I7" s="39" t="s">
        <v>14</v>
      </c>
      <c r="J7" s="39" t="s">
        <v>11</v>
      </c>
      <c r="K7" s="131"/>
      <c r="L7" s="131"/>
      <c r="M7" s="131"/>
      <c r="N7" s="131"/>
    </row>
    <row r="8" spans="1:14" s="9" customFormat="1" ht="23.25" customHeight="1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7</v>
      </c>
      <c r="I8" s="51">
        <v>8</v>
      </c>
      <c r="J8" s="51">
        <v>9</v>
      </c>
      <c r="K8" s="51">
        <v>10</v>
      </c>
      <c r="L8" s="30">
        <v>10</v>
      </c>
      <c r="M8" s="8">
        <v>11</v>
      </c>
      <c r="N8" s="8">
        <v>12</v>
      </c>
    </row>
    <row r="9" spans="1:14" s="9" customFormat="1" ht="115.5">
      <c r="A9" s="58">
        <v>1</v>
      </c>
      <c r="B9" s="58">
        <v>222</v>
      </c>
      <c r="C9" s="61" t="s">
        <v>15</v>
      </c>
      <c r="D9" s="58" t="s">
        <v>43</v>
      </c>
      <c r="E9" s="1">
        <v>224</v>
      </c>
      <c r="F9" s="1">
        <f>J9</f>
        <v>223.32799999999997</v>
      </c>
      <c r="G9" s="1">
        <f>E9-F9</f>
        <v>0.67200000000002547</v>
      </c>
      <c r="H9" s="4" t="s">
        <v>58</v>
      </c>
      <c r="I9" s="1">
        <v>224</v>
      </c>
      <c r="J9" s="1">
        <f>180.2+40.128+3</f>
        <v>223.32799999999997</v>
      </c>
      <c r="K9" s="40" t="s">
        <v>80</v>
      </c>
      <c r="L9" s="63"/>
      <c r="M9" s="18" t="s">
        <v>63</v>
      </c>
      <c r="N9" s="10" t="s">
        <v>36</v>
      </c>
    </row>
    <row r="10" spans="1:14" s="9" customFormat="1" ht="82.5">
      <c r="A10" s="52">
        <v>2</v>
      </c>
      <c r="B10" s="52">
        <v>289</v>
      </c>
      <c r="C10" s="53" t="s">
        <v>16</v>
      </c>
      <c r="D10" s="58" t="s">
        <v>43</v>
      </c>
      <c r="E10" s="1">
        <v>2000</v>
      </c>
      <c r="F10" s="1">
        <f>J10</f>
        <v>1999.8</v>
      </c>
      <c r="G10" s="1">
        <f>E10-F10</f>
        <v>0.20000000000004547</v>
      </c>
      <c r="H10" s="4" t="s">
        <v>59</v>
      </c>
      <c r="I10" s="1">
        <v>2000</v>
      </c>
      <c r="J10" s="31">
        <f>1872+127.8</f>
        <v>1999.8</v>
      </c>
      <c r="K10" s="4" t="s">
        <v>81</v>
      </c>
      <c r="L10" s="41" t="s">
        <v>78</v>
      </c>
      <c r="M10" s="18" t="s">
        <v>63</v>
      </c>
      <c r="N10" s="10" t="s">
        <v>36</v>
      </c>
    </row>
    <row r="11" spans="1:14" s="9" customFormat="1" ht="120.6" customHeight="1">
      <c r="A11" s="88">
        <v>3</v>
      </c>
      <c r="B11" s="88">
        <v>293</v>
      </c>
      <c r="C11" s="99" t="s">
        <v>17</v>
      </c>
      <c r="D11" s="88" t="s">
        <v>44</v>
      </c>
      <c r="E11" s="115">
        <v>1988.2380000000001</v>
      </c>
      <c r="F11" s="115">
        <f>J11+J12</f>
        <v>1919.8710000000001</v>
      </c>
      <c r="G11" s="105">
        <f>E11-F11</f>
        <v>68.366999999999962</v>
      </c>
      <c r="H11" s="4" t="s">
        <v>60</v>
      </c>
      <c r="I11" s="1">
        <v>335.4</v>
      </c>
      <c r="J11" s="31">
        <f>111.816+157.74</f>
        <v>269.55600000000004</v>
      </c>
      <c r="K11" s="42" t="s">
        <v>82</v>
      </c>
      <c r="L11" s="43" t="s">
        <v>74</v>
      </c>
      <c r="M11" s="74" t="s">
        <v>63</v>
      </c>
      <c r="N11" s="49" t="s">
        <v>36</v>
      </c>
    </row>
    <row r="12" spans="1:14" s="9" customFormat="1" ht="104.25" customHeight="1">
      <c r="A12" s="121"/>
      <c r="B12" s="121"/>
      <c r="C12" s="137"/>
      <c r="D12" s="121"/>
      <c r="E12" s="116"/>
      <c r="F12" s="116"/>
      <c r="G12" s="110"/>
      <c r="H12" s="4" t="s">
        <v>59</v>
      </c>
      <c r="I12" s="1">
        <v>1652.838</v>
      </c>
      <c r="J12" s="31">
        <f>751.2+424.8+474.315</f>
        <v>1650.3150000000001</v>
      </c>
      <c r="K12" s="64" t="s">
        <v>83</v>
      </c>
      <c r="L12" s="65" t="s">
        <v>75</v>
      </c>
      <c r="M12" s="75"/>
      <c r="N12" s="10" t="s">
        <v>36</v>
      </c>
    </row>
    <row r="13" spans="1:14" s="9" customFormat="1" ht="73.900000000000006" customHeight="1">
      <c r="A13" s="88">
        <v>4</v>
      </c>
      <c r="B13" s="88">
        <v>295</v>
      </c>
      <c r="C13" s="99" t="s">
        <v>18</v>
      </c>
      <c r="D13" s="88" t="s">
        <v>45</v>
      </c>
      <c r="E13" s="115">
        <v>1989.1980000000001</v>
      </c>
      <c r="F13" s="115">
        <f>J13+J14</f>
        <v>1969.3920000000001</v>
      </c>
      <c r="G13" s="105">
        <f>E13-F13</f>
        <v>19.80600000000004</v>
      </c>
      <c r="H13" s="4" t="s">
        <v>61</v>
      </c>
      <c r="I13" s="1">
        <v>26.388000000000002</v>
      </c>
      <c r="J13" s="31">
        <f>1.404+7.254+8.676+2.268+0.27</f>
        <v>19.872</v>
      </c>
      <c r="K13" s="44" t="s">
        <v>94</v>
      </c>
      <c r="L13" s="44" t="s">
        <v>66</v>
      </c>
      <c r="M13" s="74" t="s">
        <v>63</v>
      </c>
      <c r="N13" s="49" t="s">
        <v>36</v>
      </c>
    </row>
    <row r="14" spans="1:14" s="9" customFormat="1" ht="115.5">
      <c r="A14" s="121"/>
      <c r="B14" s="121"/>
      <c r="C14" s="137"/>
      <c r="D14" s="121"/>
      <c r="E14" s="116"/>
      <c r="F14" s="116"/>
      <c r="G14" s="110"/>
      <c r="H14" s="4" t="s">
        <v>59</v>
      </c>
      <c r="I14" s="1">
        <v>1962.81</v>
      </c>
      <c r="J14" s="31">
        <f>375.6+1573.92</f>
        <v>1949.52</v>
      </c>
      <c r="K14" s="40" t="s">
        <v>84</v>
      </c>
      <c r="L14" s="66" t="s">
        <v>88</v>
      </c>
      <c r="M14" s="75"/>
      <c r="N14" s="10" t="s">
        <v>36</v>
      </c>
    </row>
    <row r="15" spans="1:14" s="9" customFormat="1" ht="115.5">
      <c r="A15" s="88">
        <v>5</v>
      </c>
      <c r="B15" s="88">
        <v>349</v>
      </c>
      <c r="C15" s="86" t="s">
        <v>19</v>
      </c>
      <c r="D15" s="88" t="s">
        <v>46</v>
      </c>
      <c r="E15" s="115">
        <v>1991.19</v>
      </c>
      <c r="F15" s="115">
        <f>J15+J16</f>
        <v>1950.42678</v>
      </c>
      <c r="G15" s="105">
        <f>E15-F15</f>
        <v>40.763220000000047</v>
      </c>
      <c r="H15" s="4" t="s">
        <v>61</v>
      </c>
      <c r="I15" s="45">
        <f>674.88+652.3</f>
        <v>1327.1799999999998</v>
      </c>
      <c r="J15" s="67">
        <f>534+652.2+11.1+(35.78598+94.8528)</f>
        <v>1327.93878</v>
      </c>
      <c r="K15" s="40" t="s">
        <v>95</v>
      </c>
      <c r="L15" s="46" t="s">
        <v>70</v>
      </c>
      <c r="M15" s="74" t="s">
        <v>63</v>
      </c>
      <c r="N15" s="49" t="s">
        <v>36</v>
      </c>
    </row>
    <row r="16" spans="1:14" s="9" customFormat="1" ht="49.5">
      <c r="A16" s="121"/>
      <c r="B16" s="101"/>
      <c r="C16" s="111"/>
      <c r="D16" s="121"/>
      <c r="E16" s="116"/>
      <c r="F16" s="116"/>
      <c r="G16" s="110"/>
      <c r="H16" s="4" t="s">
        <v>59</v>
      </c>
      <c r="I16" s="45">
        <f>1316.31-652.3</f>
        <v>664.01</v>
      </c>
      <c r="J16" s="67">
        <f>622.488</f>
        <v>622.48800000000006</v>
      </c>
      <c r="K16" s="47" t="s">
        <v>86</v>
      </c>
      <c r="L16" s="46" t="s">
        <v>85</v>
      </c>
      <c r="M16" s="75"/>
      <c r="N16" s="49" t="s">
        <v>36</v>
      </c>
    </row>
    <row r="17" spans="1:14" s="9" customFormat="1" ht="66">
      <c r="A17" s="124">
        <v>6</v>
      </c>
      <c r="B17" s="88">
        <v>373</v>
      </c>
      <c r="C17" s="99" t="s">
        <v>20</v>
      </c>
      <c r="D17" s="88" t="s">
        <v>39</v>
      </c>
      <c r="E17" s="115">
        <v>1982</v>
      </c>
      <c r="F17" s="115">
        <f>J17+J18</f>
        <v>1847.6240000000003</v>
      </c>
      <c r="G17" s="105">
        <f>E17-F17</f>
        <v>134.37599999999975</v>
      </c>
      <c r="H17" s="4" t="s">
        <v>61</v>
      </c>
      <c r="I17" s="1">
        <f>54+30</f>
        <v>84</v>
      </c>
      <c r="J17" s="31">
        <f>30+2.228</f>
        <v>32.228000000000002</v>
      </c>
      <c r="K17" s="47" t="s">
        <v>87</v>
      </c>
      <c r="L17" s="48" t="s">
        <v>67</v>
      </c>
      <c r="M17" s="74" t="s">
        <v>63</v>
      </c>
      <c r="N17" s="10" t="s">
        <v>36</v>
      </c>
    </row>
    <row r="18" spans="1:14" s="9" customFormat="1" ht="132">
      <c r="A18" s="121"/>
      <c r="B18" s="101"/>
      <c r="C18" s="98"/>
      <c r="D18" s="101"/>
      <c r="E18" s="116"/>
      <c r="F18" s="116"/>
      <c r="G18" s="110"/>
      <c r="H18" s="4" t="s">
        <v>59</v>
      </c>
      <c r="I18" s="1">
        <f>1928-30</f>
        <v>1898</v>
      </c>
      <c r="J18" s="31">
        <f>77.3-7.364+832.14+(913.32)</f>
        <v>1815.3960000000002</v>
      </c>
      <c r="K18" s="40" t="s">
        <v>89</v>
      </c>
      <c r="L18" s="66" t="s">
        <v>68</v>
      </c>
      <c r="M18" s="75"/>
      <c r="N18" s="49" t="s">
        <v>36</v>
      </c>
    </row>
    <row r="19" spans="1:14" s="9" customFormat="1" ht="67.5" customHeight="1">
      <c r="A19" s="88">
        <v>7</v>
      </c>
      <c r="B19" s="88">
        <v>469</v>
      </c>
      <c r="C19" s="99" t="s">
        <v>21</v>
      </c>
      <c r="D19" s="88" t="s">
        <v>48</v>
      </c>
      <c r="E19" s="115">
        <v>1990.0309999999999</v>
      </c>
      <c r="F19" s="115">
        <f>J19+J20+J21</f>
        <v>1932.277</v>
      </c>
      <c r="G19" s="105">
        <f>E19-F19</f>
        <v>57.753999999999905</v>
      </c>
      <c r="H19" s="4" t="s">
        <v>58</v>
      </c>
      <c r="I19" s="1">
        <v>1175.5</v>
      </c>
      <c r="J19" s="31">
        <f>459.661+35.078+(7.189+660.776)</f>
        <v>1162.704</v>
      </c>
      <c r="K19" s="40" t="s">
        <v>90</v>
      </c>
      <c r="L19" s="46" t="s">
        <v>71</v>
      </c>
      <c r="M19" s="76" t="s">
        <v>63</v>
      </c>
      <c r="N19" s="49" t="s">
        <v>36</v>
      </c>
    </row>
    <row r="20" spans="1:14" s="9" customFormat="1" ht="214.5">
      <c r="A20" s="120"/>
      <c r="B20" s="97"/>
      <c r="C20" s="100"/>
      <c r="D20" s="97"/>
      <c r="E20" s="118"/>
      <c r="F20" s="118"/>
      <c r="G20" s="106"/>
      <c r="H20" s="4" t="s">
        <v>59</v>
      </c>
      <c r="I20" s="1">
        <f>673.773-22.5</f>
        <v>651.27300000000002</v>
      </c>
      <c r="J20" s="31">
        <f>39.698+34.8+35.2+215.122+167.652+65+46.5</f>
        <v>603.97199999999998</v>
      </c>
      <c r="K20" s="40" t="s">
        <v>96</v>
      </c>
      <c r="L20" s="66" t="s">
        <v>72</v>
      </c>
      <c r="M20" s="77"/>
      <c r="N20" s="10" t="s">
        <v>36</v>
      </c>
    </row>
    <row r="21" spans="1:14" s="9" customFormat="1" ht="297">
      <c r="A21" s="121"/>
      <c r="B21" s="101"/>
      <c r="C21" s="98"/>
      <c r="D21" s="101"/>
      <c r="E21" s="119"/>
      <c r="F21" s="119"/>
      <c r="G21" s="110"/>
      <c r="H21" s="4" t="s">
        <v>62</v>
      </c>
      <c r="I21" s="31">
        <f>140.758+22.5</f>
        <v>163.25800000000001</v>
      </c>
      <c r="J21" s="67">
        <f>(18.125+6+3.846+3.9+5+17.43+18.36+7.71+52.65+32.58)</f>
        <v>165.601</v>
      </c>
      <c r="K21" s="40" t="s">
        <v>108</v>
      </c>
      <c r="L21" s="46" t="s">
        <v>91</v>
      </c>
      <c r="M21" s="78"/>
      <c r="N21" s="10" t="s">
        <v>36</v>
      </c>
    </row>
    <row r="22" spans="1:14" s="9" customFormat="1" ht="181.5">
      <c r="A22" s="122">
        <v>8</v>
      </c>
      <c r="B22" s="122">
        <v>612</v>
      </c>
      <c r="C22" s="138" t="s">
        <v>22</v>
      </c>
      <c r="D22" s="122" t="s">
        <v>107</v>
      </c>
      <c r="E22" s="115">
        <v>400</v>
      </c>
      <c r="F22" s="115">
        <f>J22+J23+J24</f>
        <v>336.83120000000002</v>
      </c>
      <c r="G22" s="105">
        <f>E22-F22</f>
        <v>63.168799999999976</v>
      </c>
      <c r="H22" s="4" t="s">
        <v>58</v>
      </c>
      <c r="I22" s="1">
        <v>205</v>
      </c>
      <c r="J22" s="31">
        <f>3.986+147.692+(2.942+49.2)</f>
        <v>203.82</v>
      </c>
      <c r="K22" s="68" t="s">
        <v>92</v>
      </c>
      <c r="L22" s="69" t="s">
        <v>73</v>
      </c>
      <c r="M22" s="76" t="s">
        <v>63</v>
      </c>
      <c r="N22" s="10" t="s">
        <v>36</v>
      </c>
    </row>
    <row r="23" spans="1:14" s="9" customFormat="1" ht="99">
      <c r="A23" s="123"/>
      <c r="B23" s="123"/>
      <c r="C23" s="139"/>
      <c r="D23" s="140"/>
      <c r="E23" s="118"/>
      <c r="F23" s="118"/>
      <c r="G23" s="106"/>
      <c r="H23" s="4" t="s">
        <v>59</v>
      </c>
      <c r="I23" s="1">
        <v>70</v>
      </c>
      <c r="J23" s="31">
        <f>7.337+18.0708+30</f>
        <v>55.407799999999995</v>
      </c>
      <c r="K23" s="70" t="s">
        <v>98</v>
      </c>
      <c r="L23" s="41" t="s">
        <v>65</v>
      </c>
      <c r="M23" s="77"/>
      <c r="N23" s="49" t="s">
        <v>36</v>
      </c>
    </row>
    <row r="24" spans="1:14" s="9" customFormat="1" ht="82.5">
      <c r="A24" s="123"/>
      <c r="B24" s="123"/>
      <c r="C24" s="139"/>
      <c r="D24" s="140"/>
      <c r="E24" s="116"/>
      <c r="F24" s="116"/>
      <c r="G24" s="106"/>
      <c r="H24" s="54" t="s">
        <v>60</v>
      </c>
      <c r="I24" s="55">
        <v>125</v>
      </c>
      <c r="J24" s="71">
        <f>26+12.5064+38.197+0.9</f>
        <v>77.603400000000008</v>
      </c>
      <c r="K24" s="41" t="s">
        <v>93</v>
      </c>
      <c r="L24" s="41" t="s">
        <v>69</v>
      </c>
      <c r="M24" s="78"/>
      <c r="N24" s="50" t="s">
        <v>36</v>
      </c>
    </row>
    <row r="25" spans="1:14" s="9" customFormat="1" ht="31.5" customHeight="1">
      <c r="A25" s="112" t="s">
        <v>23</v>
      </c>
      <c r="B25" s="113"/>
      <c r="C25" s="113"/>
      <c r="D25" s="114"/>
      <c r="E25" s="5">
        <f>SUM(E9:E24)</f>
        <v>12564.656999999999</v>
      </c>
      <c r="F25" s="5">
        <f>SUM(F9:F24)</f>
        <v>12179.54998</v>
      </c>
      <c r="G25" s="2">
        <f>SUM(G9:G24)</f>
        <v>385.10701999999975</v>
      </c>
      <c r="H25" s="4" t="s">
        <v>36</v>
      </c>
      <c r="I25" s="5">
        <f>SUM(I9:I24)</f>
        <v>12564.656999999999</v>
      </c>
      <c r="J25" s="2">
        <f>SUM(J9:J24)</f>
        <v>12179.549980000002</v>
      </c>
      <c r="K25" s="5"/>
      <c r="L25" s="13"/>
      <c r="M25" s="18" t="s">
        <v>36</v>
      </c>
      <c r="N25" s="10" t="s">
        <v>36</v>
      </c>
    </row>
    <row r="26" spans="1:14" s="9" customFormat="1" ht="148.5" hidden="1" customHeight="1">
      <c r="A26" s="88">
        <v>9</v>
      </c>
      <c r="B26" s="88">
        <v>27</v>
      </c>
      <c r="C26" s="86" t="s">
        <v>24</v>
      </c>
      <c r="D26" s="88" t="s">
        <v>40</v>
      </c>
      <c r="E26" s="1"/>
      <c r="F26" s="1">
        <f>J26+J27</f>
        <v>0</v>
      </c>
      <c r="G26" s="55"/>
      <c r="H26" s="4" t="s">
        <v>34</v>
      </c>
      <c r="I26" s="31"/>
      <c r="J26" s="31"/>
      <c r="K26" s="31"/>
      <c r="L26" s="16" t="s">
        <v>49</v>
      </c>
      <c r="M26" s="8" t="s">
        <v>36</v>
      </c>
      <c r="N26" s="10" t="s">
        <v>36</v>
      </c>
    </row>
    <row r="27" spans="1:14" s="9" customFormat="1" ht="66" hidden="1" customHeight="1">
      <c r="A27" s="101"/>
      <c r="B27" s="101"/>
      <c r="C27" s="111"/>
      <c r="D27" s="101"/>
      <c r="E27" s="1"/>
      <c r="F27" s="1"/>
      <c r="G27" s="56"/>
      <c r="H27" s="4" t="s">
        <v>37</v>
      </c>
      <c r="I27" s="31"/>
      <c r="J27" s="31"/>
      <c r="K27" s="31"/>
      <c r="L27" s="16" t="s">
        <v>50</v>
      </c>
      <c r="M27" s="8" t="s">
        <v>36</v>
      </c>
      <c r="N27" s="10" t="s">
        <v>36</v>
      </c>
    </row>
    <row r="28" spans="1:14" s="9" customFormat="1" ht="49.5" hidden="1" customHeight="1">
      <c r="A28" s="88">
        <v>10</v>
      </c>
      <c r="B28" s="88">
        <v>158</v>
      </c>
      <c r="C28" s="99" t="s">
        <v>25</v>
      </c>
      <c r="D28" s="88" t="s">
        <v>42</v>
      </c>
      <c r="E28" s="1">
        <v>1525.23</v>
      </c>
      <c r="F28" s="1">
        <f>J28+J29+J30</f>
        <v>0</v>
      </c>
      <c r="G28" s="55"/>
      <c r="H28" s="4" t="s">
        <v>31</v>
      </c>
      <c r="I28" s="31"/>
      <c r="J28" s="31"/>
      <c r="K28" s="31"/>
      <c r="L28" s="14" t="s">
        <v>51</v>
      </c>
      <c r="M28" s="8" t="s">
        <v>36</v>
      </c>
      <c r="N28" s="10" t="s">
        <v>36</v>
      </c>
    </row>
    <row r="29" spans="1:14" s="9" customFormat="1" ht="61.15" hidden="1" customHeight="1">
      <c r="A29" s="97"/>
      <c r="B29" s="97"/>
      <c r="C29" s="100"/>
      <c r="D29" s="97"/>
      <c r="E29" s="1"/>
      <c r="F29" s="1"/>
      <c r="G29" s="57"/>
      <c r="H29" s="4" t="s">
        <v>38</v>
      </c>
      <c r="I29" s="31"/>
      <c r="J29" s="31"/>
      <c r="K29" s="31"/>
      <c r="L29" s="15" t="s">
        <v>36</v>
      </c>
      <c r="M29" s="8" t="s">
        <v>36</v>
      </c>
      <c r="N29" s="10" t="s">
        <v>36</v>
      </c>
    </row>
    <row r="30" spans="1:14" s="9" customFormat="1" ht="80.45" hidden="1" customHeight="1">
      <c r="A30" s="101"/>
      <c r="B30" s="101"/>
      <c r="C30" s="98"/>
      <c r="D30" s="101"/>
      <c r="E30" s="1"/>
      <c r="F30" s="1"/>
      <c r="G30" s="56"/>
      <c r="H30" s="4" t="s">
        <v>32</v>
      </c>
      <c r="I30" s="31"/>
      <c r="J30" s="31"/>
      <c r="K30" s="31"/>
      <c r="L30" s="16" t="s">
        <v>55</v>
      </c>
      <c r="M30" s="8" t="s">
        <v>36</v>
      </c>
      <c r="N30" s="10" t="s">
        <v>36</v>
      </c>
    </row>
    <row r="31" spans="1:14" s="9" customFormat="1" ht="38.450000000000003" hidden="1" customHeight="1">
      <c r="A31" s="88">
        <v>11</v>
      </c>
      <c r="B31" s="88">
        <v>448</v>
      </c>
      <c r="C31" s="99" t="s">
        <v>26</v>
      </c>
      <c r="D31" s="88" t="s">
        <v>47</v>
      </c>
      <c r="E31" s="1"/>
      <c r="F31" s="1">
        <f>J31+J32</f>
        <v>0</v>
      </c>
      <c r="G31" s="55"/>
      <c r="H31" s="4" t="s">
        <v>31</v>
      </c>
      <c r="I31" s="1"/>
      <c r="J31" s="31"/>
      <c r="K31" s="31"/>
      <c r="L31" s="16" t="s">
        <v>52</v>
      </c>
      <c r="M31" s="8" t="s">
        <v>36</v>
      </c>
      <c r="N31" s="10" t="s">
        <v>36</v>
      </c>
    </row>
    <row r="32" spans="1:14" s="9" customFormat="1" ht="94.9" hidden="1" customHeight="1">
      <c r="A32" s="101"/>
      <c r="B32" s="101"/>
      <c r="C32" s="98"/>
      <c r="D32" s="101"/>
      <c r="E32" s="1"/>
      <c r="F32" s="1"/>
      <c r="G32" s="56"/>
      <c r="H32" s="4" t="s">
        <v>35</v>
      </c>
      <c r="I32" s="1"/>
      <c r="J32" s="31"/>
      <c r="K32" s="31"/>
      <c r="L32" s="16" t="s">
        <v>56</v>
      </c>
      <c r="M32" s="8" t="s">
        <v>36</v>
      </c>
      <c r="N32" s="10" t="s">
        <v>36</v>
      </c>
    </row>
    <row r="33" spans="1:14" s="9" customFormat="1" ht="28.9" hidden="1" customHeight="1">
      <c r="A33" s="112" t="s">
        <v>27</v>
      </c>
      <c r="B33" s="113"/>
      <c r="C33" s="113"/>
      <c r="D33" s="125"/>
      <c r="E33" s="1">
        <f>SUM(E26:E32)</f>
        <v>1525.23</v>
      </c>
      <c r="F33" s="1">
        <f>SUM(F26:F32)</f>
        <v>0</v>
      </c>
      <c r="G33" s="3"/>
      <c r="H33" s="6" t="s">
        <v>36</v>
      </c>
      <c r="I33" s="3"/>
      <c r="J33" s="3"/>
      <c r="K33" s="3"/>
      <c r="L33" s="13"/>
      <c r="M33" s="8" t="s">
        <v>36</v>
      </c>
      <c r="N33" s="10" t="s">
        <v>36</v>
      </c>
    </row>
    <row r="34" spans="1:14" s="9" customFormat="1" ht="148.5" hidden="1" customHeight="1">
      <c r="A34" s="86">
        <v>12</v>
      </c>
      <c r="B34" s="88">
        <v>85</v>
      </c>
      <c r="C34" s="86" t="s">
        <v>28</v>
      </c>
      <c r="D34" s="88" t="s">
        <v>41</v>
      </c>
      <c r="E34" s="1"/>
      <c r="F34" s="1">
        <f>J34+J35</f>
        <v>0</v>
      </c>
      <c r="G34" s="55"/>
      <c r="H34" s="4" t="s">
        <v>33</v>
      </c>
      <c r="I34" s="7"/>
      <c r="J34" s="11"/>
      <c r="K34" s="11"/>
      <c r="L34" s="16" t="s">
        <v>53</v>
      </c>
      <c r="M34" s="8" t="s">
        <v>36</v>
      </c>
      <c r="N34" s="10" t="s">
        <v>36</v>
      </c>
    </row>
    <row r="35" spans="1:14" s="9" customFormat="1" ht="181.5" hidden="1" customHeight="1">
      <c r="A35" s="111"/>
      <c r="B35" s="101"/>
      <c r="C35" s="111"/>
      <c r="D35" s="101"/>
      <c r="E35" s="1"/>
      <c r="F35" s="1"/>
      <c r="G35" s="56"/>
      <c r="H35" s="4" t="s">
        <v>32</v>
      </c>
      <c r="I35" s="7"/>
      <c r="J35" s="11"/>
      <c r="K35" s="11"/>
      <c r="L35" s="16" t="s">
        <v>54</v>
      </c>
      <c r="M35" s="8" t="s">
        <v>36</v>
      </c>
      <c r="N35" s="10" t="s">
        <v>36</v>
      </c>
    </row>
    <row r="36" spans="1:14" s="9" customFormat="1" ht="23.25" hidden="1" customHeight="1">
      <c r="A36" s="112" t="s">
        <v>29</v>
      </c>
      <c r="B36" s="113"/>
      <c r="C36" s="113"/>
      <c r="D36" s="114"/>
      <c r="E36" s="1">
        <f>E34</f>
        <v>0</v>
      </c>
      <c r="F36" s="1">
        <f>F34</f>
        <v>0</v>
      </c>
      <c r="G36" s="3"/>
      <c r="H36" s="6" t="s">
        <v>36</v>
      </c>
      <c r="I36" s="3">
        <f>I34+I35</f>
        <v>0</v>
      </c>
      <c r="J36" s="3">
        <f>J34+J35</f>
        <v>0</v>
      </c>
      <c r="K36" s="3"/>
      <c r="L36" s="13"/>
      <c r="M36" s="8" t="s">
        <v>36</v>
      </c>
      <c r="N36" s="10" t="s">
        <v>36</v>
      </c>
    </row>
    <row r="37" spans="1:14" s="9" customFormat="1" ht="16.5" hidden="1" customHeight="1">
      <c r="A37" s="112" t="s">
        <v>30</v>
      </c>
      <c r="B37" s="113"/>
      <c r="C37" s="113"/>
      <c r="D37" s="114"/>
      <c r="E37" s="1">
        <f>E25+E33+E36</f>
        <v>14089.886999999999</v>
      </c>
      <c r="F37" s="1">
        <f>F25+F33+F36</f>
        <v>12179.54998</v>
      </c>
      <c r="G37" s="3"/>
      <c r="H37" s="6" t="s">
        <v>36</v>
      </c>
      <c r="I37" s="3">
        <f>I25+I33+I36</f>
        <v>12564.656999999999</v>
      </c>
      <c r="J37" s="3">
        <f>J25+J33+J36</f>
        <v>12179.549980000002</v>
      </c>
      <c r="K37" s="3"/>
      <c r="L37" s="13"/>
      <c r="M37" s="8" t="s">
        <v>36</v>
      </c>
      <c r="N37" s="10" t="s">
        <v>36</v>
      </c>
    </row>
    <row r="38" spans="1:14" s="9" customFormat="1" ht="99">
      <c r="A38" s="88">
        <v>9</v>
      </c>
      <c r="B38" s="88">
        <v>27</v>
      </c>
      <c r="C38" s="86" t="s">
        <v>24</v>
      </c>
      <c r="D38" s="88" t="s">
        <v>40</v>
      </c>
      <c r="E38" s="1">
        <v>69.900000000000006</v>
      </c>
      <c r="F38" s="1">
        <f t="shared" ref="F38:F44" si="0">J38</f>
        <v>68.091399999999993</v>
      </c>
      <c r="G38" s="4"/>
      <c r="H38" s="4" t="s">
        <v>61</v>
      </c>
      <c r="I38" s="31">
        <v>69.900000000000006</v>
      </c>
      <c r="J38" s="72">
        <f>14.199+5.8+48.0924</f>
        <v>68.091399999999993</v>
      </c>
      <c r="K38" s="16" t="s">
        <v>103</v>
      </c>
      <c r="L38" s="95" t="s">
        <v>63</v>
      </c>
      <c r="M38" s="81" t="s">
        <v>63</v>
      </c>
      <c r="N38" s="79" t="s">
        <v>36</v>
      </c>
    </row>
    <row r="39" spans="1:14" s="9" customFormat="1" ht="33">
      <c r="A39" s="101"/>
      <c r="B39" s="101"/>
      <c r="C39" s="111"/>
      <c r="D39" s="101"/>
      <c r="E39" s="1">
        <v>33.1</v>
      </c>
      <c r="F39" s="1">
        <f t="shared" si="0"/>
        <v>33.1</v>
      </c>
      <c r="G39" s="4"/>
      <c r="H39" s="4" t="s">
        <v>37</v>
      </c>
      <c r="I39" s="31">
        <v>33.1</v>
      </c>
      <c r="J39" s="72">
        <f>32.1+1</f>
        <v>33.1</v>
      </c>
      <c r="K39" s="16" t="s">
        <v>104</v>
      </c>
      <c r="L39" s="96"/>
      <c r="M39" s="82"/>
      <c r="N39" s="80"/>
    </row>
    <row r="40" spans="1:14" s="9" customFormat="1" ht="84.75" customHeight="1">
      <c r="A40" s="88">
        <v>10</v>
      </c>
      <c r="B40" s="88">
        <v>158</v>
      </c>
      <c r="C40" s="99" t="s">
        <v>25</v>
      </c>
      <c r="D40" s="88" t="s">
        <v>42</v>
      </c>
      <c r="E40" s="1">
        <v>1274.55</v>
      </c>
      <c r="F40" s="1">
        <f t="shared" si="0"/>
        <v>1269.56474</v>
      </c>
      <c r="G40" s="3"/>
      <c r="H40" s="4" t="s">
        <v>58</v>
      </c>
      <c r="I40" s="31">
        <v>1274.55</v>
      </c>
      <c r="J40" s="31">
        <f>997.34774+1.337+89.227+181.653</f>
        <v>1269.56474</v>
      </c>
      <c r="K40" s="14" t="s">
        <v>51</v>
      </c>
      <c r="L40" s="90" t="s">
        <v>76</v>
      </c>
      <c r="M40" s="92" t="s">
        <v>63</v>
      </c>
      <c r="N40" s="79" t="s">
        <v>36</v>
      </c>
    </row>
    <row r="41" spans="1:14" s="9" customFormat="1" ht="165">
      <c r="A41" s="97"/>
      <c r="B41" s="97"/>
      <c r="C41" s="100"/>
      <c r="D41" s="97"/>
      <c r="E41" s="1">
        <v>221.65</v>
      </c>
      <c r="F41" s="1">
        <f t="shared" si="0"/>
        <v>221.61500000000001</v>
      </c>
      <c r="G41" s="3"/>
      <c r="H41" s="4" t="s">
        <v>99</v>
      </c>
      <c r="I41" s="31">
        <v>221.65</v>
      </c>
      <c r="J41" s="31">
        <v>221.61500000000001</v>
      </c>
      <c r="K41" s="73" t="s">
        <v>106</v>
      </c>
      <c r="L41" s="102"/>
      <c r="M41" s="93"/>
      <c r="N41" s="80"/>
    </row>
    <row r="42" spans="1:14" s="9" customFormat="1" ht="66">
      <c r="A42" s="98"/>
      <c r="B42" s="98"/>
      <c r="C42" s="98"/>
      <c r="D42" s="101"/>
      <c r="E42" s="1">
        <v>29.03</v>
      </c>
      <c r="F42" s="1">
        <f t="shared" si="0"/>
        <v>28.981000000000002</v>
      </c>
      <c r="G42" s="3"/>
      <c r="H42" s="4" t="s">
        <v>59</v>
      </c>
      <c r="I42" s="31">
        <v>29.03</v>
      </c>
      <c r="J42" s="31">
        <v>28.981000000000002</v>
      </c>
      <c r="K42" s="16" t="s">
        <v>105</v>
      </c>
      <c r="L42" s="91"/>
      <c r="M42" s="94"/>
      <c r="N42" s="59" t="s">
        <v>36</v>
      </c>
    </row>
    <row r="43" spans="1:14" s="9" customFormat="1" ht="52.5" customHeight="1">
      <c r="A43" s="88">
        <v>11</v>
      </c>
      <c r="B43" s="88">
        <v>448</v>
      </c>
      <c r="C43" s="99" t="s">
        <v>26</v>
      </c>
      <c r="D43" s="88" t="s">
        <v>47</v>
      </c>
      <c r="E43" s="1">
        <v>350</v>
      </c>
      <c r="F43" s="1">
        <f t="shared" si="0"/>
        <v>315.13108999999997</v>
      </c>
      <c r="G43" s="3"/>
      <c r="H43" s="4" t="s">
        <v>58</v>
      </c>
      <c r="I43" s="1">
        <v>350</v>
      </c>
      <c r="J43" s="31">
        <v>315.13108999999997</v>
      </c>
      <c r="K43" s="16" t="s">
        <v>52</v>
      </c>
      <c r="L43" s="90" t="s">
        <v>63</v>
      </c>
      <c r="M43" s="81" t="s">
        <v>63</v>
      </c>
      <c r="N43" s="59"/>
    </row>
    <row r="44" spans="1:14" s="9" customFormat="1" ht="99">
      <c r="A44" s="101"/>
      <c r="B44" s="101"/>
      <c r="C44" s="98"/>
      <c r="D44" s="101"/>
      <c r="E44" s="1">
        <v>50</v>
      </c>
      <c r="F44" s="1">
        <f t="shared" si="0"/>
        <v>49.904000000000003</v>
      </c>
      <c r="G44" s="3"/>
      <c r="H44" s="34" t="s">
        <v>97</v>
      </c>
      <c r="I44" s="7">
        <v>50</v>
      </c>
      <c r="J44" s="1">
        <v>49.904000000000003</v>
      </c>
      <c r="K44" s="16" t="s">
        <v>56</v>
      </c>
      <c r="L44" s="91"/>
      <c r="M44" s="82"/>
      <c r="N44" s="59" t="s">
        <v>36</v>
      </c>
    </row>
    <row r="45" spans="1:14" s="9" customFormat="1" ht="16.5">
      <c r="A45" s="83" t="s">
        <v>27</v>
      </c>
      <c r="B45" s="84"/>
      <c r="C45" s="84"/>
      <c r="D45" s="85"/>
      <c r="E45" s="1">
        <f>E38+E39+E40+E41+E42+E43+E44</f>
        <v>2028.23</v>
      </c>
      <c r="F45" s="1">
        <f>F38+F39+F40+F41+F42+F43+F44</f>
        <v>1986.3872299999998</v>
      </c>
      <c r="G45" s="38">
        <f t="shared" ref="G45:J45" si="1">G38+G39+G40+G41+G42+G43+G44</f>
        <v>0</v>
      </c>
      <c r="H45" s="38"/>
      <c r="I45" s="38">
        <f t="shared" si="1"/>
        <v>2028.23</v>
      </c>
      <c r="J45" s="2">
        <f t="shared" si="1"/>
        <v>1986.3872299999998</v>
      </c>
      <c r="K45" s="38"/>
      <c r="L45" s="13"/>
      <c r="M45" s="37"/>
      <c r="N45" s="59"/>
    </row>
    <row r="46" spans="1:14" s="9" customFormat="1" ht="170.45" customHeight="1">
      <c r="A46" s="86">
        <v>12</v>
      </c>
      <c r="B46" s="88">
        <v>85</v>
      </c>
      <c r="C46" s="86" t="s">
        <v>28</v>
      </c>
      <c r="D46" s="88" t="s">
        <v>41</v>
      </c>
      <c r="E46" s="1">
        <v>82.156999999999996</v>
      </c>
      <c r="F46" s="1">
        <f>J46</f>
        <v>82.095979999999983</v>
      </c>
      <c r="G46" s="3"/>
      <c r="H46" s="4" t="s">
        <v>60</v>
      </c>
      <c r="I46" s="7">
        <v>82.156999999999996</v>
      </c>
      <c r="J46" s="67">
        <f>3.7+7.193+4.087+8.90483+8.92964+4.62846+7.33598+3.83499+14.42884+15.08824+2.99+0.975</f>
        <v>82.095979999999983</v>
      </c>
      <c r="K46" s="16" t="s">
        <v>102</v>
      </c>
      <c r="L46" s="90" t="s">
        <v>63</v>
      </c>
      <c r="M46" s="81" t="s">
        <v>63</v>
      </c>
      <c r="N46" s="79" t="s">
        <v>36</v>
      </c>
    </row>
    <row r="47" spans="1:14" s="9" customFormat="1" ht="181.5">
      <c r="A47" s="87"/>
      <c r="B47" s="89"/>
      <c r="C47" s="87"/>
      <c r="D47" s="89"/>
      <c r="E47" s="1">
        <v>270.76499999999999</v>
      </c>
      <c r="F47" s="1">
        <f>J47</f>
        <v>270.71280000000002</v>
      </c>
      <c r="G47" s="3"/>
      <c r="H47" s="4" t="s">
        <v>59</v>
      </c>
      <c r="I47" s="7">
        <v>270.76499999999999</v>
      </c>
      <c r="J47" s="31">
        <v>270.71280000000002</v>
      </c>
      <c r="K47" s="16" t="s">
        <v>101</v>
      </c>
      <c r="L47" s="91"/>
      <c r="M47" s="82"/>
      <c r="N47" s="80"/>
    </row>
    <row r="48" spans="1:14" s="9" customFormat="1" ht="16.5">
      <c r="A48" s="117" t="s">
        <v>29</v>
      </c>
      <c r="B48" s="117"/>
      <c r="C48" s="117"/>
      <c r="D48" s="117"/>
      <c r="E48" s="5">
        <f>E46+E47</f>
        <v>352.92199999999997</v>
      </c>
      <c r="F48" s="5">
        <f>F46+F47</f>
        <v>352.80878000000001</v>
      </c>
      <c r="G48" s="3">
        <f t="shared" ref="G48:J48" si="2">G46+G47</f>
        <v>0</v>
      </c>
      <c r="H48" s="3"/>
      <c r="I48" s="5">
        <f t="shared" si="2"/>
        <v>352.92199999999997</v>
      </c>
      <c r="J48" s="2">
        <f t="shared" si="2"/>
        <v>352.80878000000001</v>
      </c>
      <c r="K48" s="3"/>
      <c r="L48" s="13"/>
      <c r="M48" s="37"/>
      <c r="N48" s="59"/>
    </row>
    <row r="49" spans="1:14" s="36" customFormat="1" ht="29.25" hidden="1" customHeight="1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</row>
    <row r="50" spans="1:14" s="9" customFormat="1" ht="52.9" customHeight="1">
      <c r="A50" s="32"/>
      <c r="B50" s="117" t="s">
        <v>77</v>
      </c>
      <c r="C50" s="135"/>
      <c r="D50" s="135"/>
      <c r="E50" s="62">
        <f>E25+E45+E48</f>
        <v>14945.808999999999</v>
      </c>
      <c r="F50" s="62">
        <f>F25+F45+F48</f>
        <v>14518.745989999999</v>
      </c>
      <c r="G50" s="3"/>
      <c r="H50" s="6"/>
      <c r="I50" s="62">
        <f>I25+I45+I48</f>
        <v>14945.808999999999</v>
      </c>
      <c r="J50" s="62">
        <f>J25+J45+J48</f>
        <v>14518.745990000001</v>
      </c>
      <c r="K50" s="3"/>
      <c r="L50" s="13"/>
      <c r="M50" s="37"/>
      <c r="N50" s="59"/>
    </row>
    <row r="51" spans="1:14" s="9" customFormat="1" ht="16.5" hidden="1">
      <c r="A51" s="32"/>
      <c r="B51" s="32"/>
      <c r="C51" s="32"/>
      <c r="D51" s="33"/>
      <c r="E51" s="3"/>
      <c r="F51" s="3"/>
      <c r="G51" s="3"/>
      <c r="H51" s="6"/>
      <c r="I51" s="3"/>
      <c r="J51" s="3"/>
      <c r="K51" s="3"/>
      <c r="L51" s="13"/>
      <c r="M51" s="24"/>
      <c r="N51" s="25"/>
    </row>
    <row r="52" spans="1:14" s="9" customFormat="1" ht="21.75" hidden="1" customHeight="1">
      <c r="A52" s="32"/>
      <c r="B52" s="32"/>
      <c r="C52" s="32"/>
      <c r="D52" s="33"/>
      <c r="E52" s="3"/>
      <c r="F52" s="3"/>
      <c r="G52" s="3"/>
      <c r="H52" s="6"/>
      <c r="I52" s="3"/>
      <c r="J52" s="3"/>
      <c r="K52" s="3"/>
      <c r="L52" s="13"/>
      <c r="M52" s="24"/>
      <c r="N52" s="25"/>
    </row>
    <row r="53" spans="1:14" s="9" customFormat="1" ht="16.5" hidden="1">
      <c r="A53" s="32"/>
      <c r="B53" s="32"/>
      <c r="C53" s="32"/>
      <c r="D53" s="33"/>
      <c r="E53" s="3"/>
      <c r="F53" s="3"/>
      <c r="G53" s="3"/>
      <c r="H53" s="6"/>
      <c r="I53" s="3"/>
      <c r="J53" s="3"/>
      <c r="K53" s="3"/>
      <c r="L53" s="13"/>
      <c r="M53" s="24"/>
      <c r="N53" s="25"/>
    </row>
    <row r="54" spans="1:14" s="9" customFormat="1" ht="16.5" hidden="1">
      <c r="A54" s="32"/>
      <c r="B54" s="32"/>
      <c r="C54" s="32"/>
      <c r="D54" s="33"/>
      <c r="E54" s="3"/>
      <c r="F54" s="3"/>
      <c r="G54" s="3"/>
      <c r="H54" s="6"/>
      <c r="I54" s="3"/>
      <c r="J54" s="3"/>
      <c r="K54" s="3"/>
      <c r="L54" s="13"/>
      <c r="M54" s="24"/>
      <c r="N54" s="25"/>
    </row>
    <row r="55" spans="1:14" s="9" customFormat="1" ht="16.5" hidden="1">
      <c r="A55" s="32"/>
      <c r="B55" s="32"/>
      <c r="C55" s="32"/>
      <c r="D55" s="33"/>
      <c r="E55" s="3"/>
      <c r="F55" s="3"/>
      <c r="G55" s="3"/>
      <c r="H55" s="6"/>
      <c r="I55" s="3"/>
      <c r="J55" s="3"/>
      <c r="K55" s="3"/>
      <c r="L55" s="13"/>
      <c r="M55" s="24"/>
      <c r="N55" s="25"/>
    </row>
    <row r="56" spans="1:14" s="9" customFormat="1" ht="16.5" hidden="1">
      <c r="A56" s="32"/>
      <c r="B56" s="32"/>
      <c r="C56" s="32"/>
      <c r="D56" s="33"/>
      <c r="E56" s="3"/>
      <c r="F56" s="3"/>
      <c r="G56" s="3"/>
      <c r="H56" s="6"/>
      <c r="I56" s="3"/>
      <c r="J56" s="3"/>
      <c r="K56" s="3"/>
      <c r="L56" s="13"/>
      <c r="M56" s="24"/>
      <c r="N56" s="25"/>
    </row>
    <row r="57" spans="1:14" s="9" customFormat="1" ht="15" hidden="1" customHeight="1">
      <c r="A57" s="32"/>
      <c r="B57" s="32"/>
      <c r="C57" s="32"/>
      <c r="D57" s="33"/>
      <c r="E57" s="3"/>
      <c r="F57" s="3"/>
      <c r="G57" s="3"/>
      <c r="H57" s="6"/>
      <c r="I57" s="3"/>
      <c r="J57" s="3"/>
      <c r="K57" s="3"/>
      <c r="L57" s="13"/>
      <c r="M57" s="24"/>
      <c r="N57" s="25"/>
    </row>
    <row r="58" spans="1:14" s="9" customFormat="1" ht="16.5" hidden="1">
      <c r="A58" s="32"/>
      <c r="B58" s="32"/>
      <c r="C58" s="32"/>
      <c r="D58" s="33"/>
      <c r="E58" s="3"/>
      <c r="F58" s="3"/>
      <c r="G58" s="3"/>
      <c r="H58" s="6"/>
      <c r="I58" s="3"/>
      <c r="J58" s="3"/>
      <c r="K58" s="3"/>
      <c r="L58" s="13"/>
      <c r="M58" s="24"/>
      <c r="N58" s="25"/>
    </row>
    <row r="59" spans="1:14" s="9" customFormat="1" ht="16.5" hidden="1">
      <c r="A59" s="32"/>
      <c r="B59" s="32"/>
      <c r="C59" s="32"/>
      <c r="D59" s="33"/>
      <c r="E59" s="3"/>
      <c r="F59" s="3"/>
      <c r="G59" s="3"/>
      <c r="H59" s="6"/>
      <c r="I59" s="3"/>
      <c r="J59" s="3"/>
      <c r="K59" s="3"/>
      <c r="L59" s="13"/>
      <c r="M59" s="24"/>
      <c r="N59" s="25"/>
    </row>
    <row r="60" spans="1:14" s="9" customFormat="1" ht="16.5" hidden="1">
      <c r="A60" s="32"/>
      <c r="B60" s="32"/>
      <c r="C60" s="32"/>
      <c r="D60" s="33"/>
      <c r="E60" s="3"/>
      <c r="F60" s="3"/>
      <c r="G60" s="3"/>
      <c r="H60" s="6"/>
      <c r="I60" s="3"/>
      <c r="J60" s="3"/>
      <c r="K60" s="3"/>
      <c r="L60" s="13"/>
      <c r="M60" s="24"/>
      <c r="N60" s="25"/>
    </row>
    <row r="61" spans="1:14" s="9" customFormat="1" ht="30" customHeight="1">
      <c r="A61" s="19"/>
      <c r="B61" s="19"/>
      <c r="C61" s="19"/>
      <c r="D61" s="20"/>
      <c r="E61" s="21"/>
      <c r="F61" s="21"/>
      <c r="G61" s="21"/>
      <c r="H61" s="22"/>
      <c r="I61" s="21"/>
      <c r="J61" s="21"/>
      <c r="K61" s="21"/>
      <c r="L61" s="23"/>
      <c r="M61" s="24"/>
      <c r="N61" s="25"/>
    </row>
    <row r="62" spans="1:14" s="9" customFormat="1" ht="23.25" customHeight="1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9"/>
    </row>
    <row r="63" spans="1:14" s="9" customFormat="1" ht="25.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7"/>
    </row>
    <row r="64" spans="1:14" s="9" customFormat="1" ht="27" customHeight="1">
      <c r="D64" s="26"/>
      <c r="E64" s="35"/>
      <c r="F64" s="26"/>
      <c r="G64" s="26"/>
      <c r="H64" s="26"/>
      <c r="I64" s="26"/>
      <c r="J64" s="26"/>
      <c r="K64" s="26"/>
      <c r="L64" s="27"/>
    </row>
    <row r="65" spans="12:12" s="9" customFormat="1" ht="15" customHeight="1">
      <c r="L65" s="17"/>
    </row>
    <row r="66" spans="12:12" s="9" customFormat="1" ht="13.5" customHeight="1">
      <c r="L66" s="17"/>
    </row>
    <row r="67" spans="12:12" s="9" customFormat="1" ht="13.5" customHeight="1">
      <c r="L67" s="17"/>
    </row>
    <row r="68" spans="12:12" s="9" customFormat="1" ht="13.5" customHeight="1">
      <c r="L68" s="17"/>
    </row>
    <row r="69" spans="12:12" s="9" customFormat="1" ht="13.5" customHeight="1">
      <c r="L69" s="17"/>
    </row>
    <row r="70" spans="12:12" s="9" customFormat="1" ht="13.5" customHeight="1">
      <c r="L70" s="17"/>
    </row>
    <row r="71" spans="12:12" s="9" customFormat="1" ht="13.5" customHeight="1">
      <c r="L71" s="17"/>
    </row>
    <row r="72" spans="12:12" s="9" customFormat="1" ht="13.5" customHeight="1">
      <c r="L72" s="17"/>
    </row>
    <row r="73" spans="12:12" s="9" customFormat="1" ht="13.5" customHeight="1">
      <c r="L73" s="17"/>
    </row>
    <row r="74" spans="12:12" s="9" customFormat="1" ht="13.5" customHeight="1">
      <c r="L74" s="17"/>
    </row>
    <row r="75" spans="12:12" s="9" customFormat="1" ht="13.5" customHeight="1">
      <c r="L75" s="17"/>
    </row>
    <row r="76" spans="12:12" s="9" customFormat="1" ht="13.5" customHeight="1">
      <c r="L76" s="17"/>
    </row>
    <row r="77" spans="12:12" s="9" customFormat="1" ht="13.5" customHeight="1">
      <c r="L77" s="17"/>
    </row>
    <row r="78" spans="12:12" s="9" customFormat="1" ht="13.5" customHeight="1">
      <c r="L78" s="17"/>
    </row>
    <row r="79" spans="12:12" s="9" customFormat="1" ht="13.5" customHeight="1">
      <c r="L79" s="17"/>
    </row>
    <row r="80" spans="12:12" s="9" customFormat="1" ht="13.5" customHeight="1">
      <c r="L80" s="17"/>
    </row>
    <row r="81" spans="12:12" s="9" customFormat="1" ht="13.5" customHeight="1">
      <c r="L81" s="17"/>
    </row>
    <row r="82" spans="12:12" s="9" customFormat="1" ht="13.5" customHeight="1">
      <c r="L82" s="17"/>
    </row>
    <row r="83" spans="12:12" s="9" customFormat="1" ht="13.5" customHeight="1">
      <c r="L83" s="17"/>
    </row>
    <row r="84" spans="12:12" s="9" customFormat="1" ht="13.5" customHeight="1">
      <c r="L84" s="17"/>
    </row>
    <row r="85" spans="12:12" s="9" customFormat="1" ht="13.5" customHeight="1">
      <c r="L85" s="17"/>
    </row>
    <row r="86" spans="12:12" s="9" customFormat="1" ht="13.5" customHeight="1">
      <c r="L86" s="17"/>
    </row>
    <row r="87" spans="12:12" s="9" customFormat="1" ht="13.5" customHeight="1">
      <c r="L87" s="17"/>
    </row>
    <row r="88" spans="12:12" s="9" customFormat="1" ht="13.5" customHeight="1">
      <c r="L88" s="17"/>
    </row>
    <row r="89" spans="12:12" s="9" customFormat="1" ht="13.5" customHeight="1">
      <c r="L89" s="17"/>
    </row>
    <row r="90" spans="12:12" s="9" customFormat="1" ht="13.5" customHeight="1">
      <c r="L90" s="17"/>
    </row>
    <row r="91" spans="12:12" s="9" customFormat="1" ht="13.5" customHeight="1">
      <c r="L91" s="17"/>
    </row>
    <row r="92" spans="12:12" s="9" customFormat="1" ht="13.5" customHeight="1">
      <c r="L92" s="17"/>
    </row>
    <row r="93" spans="12:12" s="9" customFormat="1" ht="13.5" customHeight="1">
      <c r="L93" s="17"/>
    </row>
    <row r="94" spans="12:12" s="9" customFormat="1" ht="13.5" customHeight="1">
      <c r="L94" s="17"/>
    </row>
    <row r="95" spans="12:12" s="9" customFormat="1" ht="13.5" customHeight="1">
      <c r="L95" s="17"/>
    </row>
    <row r="96" spans="12:12" s="9" customFormat="1" ht="13.5" customHeight="1">
      <c r="L96" s="17"/>
    </row>
    <row r="97" spans="12:12" s="9" customFormat="1" ht="13.5" customHeight="1">
      <c r="L97" s="17"/>
    </row>
    <row r="98" spans="12:12" s="9" customFormat="1" ht="13.5" customHeight="1">
      <c r="L98" s="17"/>
    </row>
    <row r="99" spans="12:12" s="9" customFormat="1" ht="13.5" customHeight="1">
      <c r="L99" s="17"/>
    </row>
    <row r="100" spans="12:12" s="9" customFormat="1" ht="13.5" customHeight="1">
      <c r="L100" s="17"/>
    </row>
    <row r="101" spans="12:12" s="9" customFormat="1" ht="13.5" customHeight="1">
      <c r="L101" s="17"/>
    </row>
    <row r="102" spans="12:12" s="9" customFormat="1" ht="13.5" customHeight="1">
      <c r="L102" s="17"/>
    </row>
    <row r="103" spans="12:12" s="9" customFormat="1" ht="13.5" customHeight="1">
      <c r="L103" s="17"/>
    </row>
    <row r="104" spans="12:12" s="9" customFormat="1" ht="13.5" customHeight="1">
      <c r="L104" s="17"/>
    </row>
    <row r="105" spans="12:12" s="9" customFormat="1" ht="13.5" customHeight="1">
      <c r="L105" s="17"/>
    </row>
    <row r="106" spans="12:12" s="9" customFormat="1" ht="13.5" customHeight="1">
      <c r="L106" s="17"/>
    </row>
    <row r="107" spans="12:12" s="9" customFormat="1" ht="13.5" customHeight="1">
      <c r="L107" s="17"/>
    </row>
    <row r="108" spans="12:12" s="9" customFormat="1" ht="13.5" customHeight="1">
      <c r="L108" s="17"/>
    </row>
    <row r="109" spans="12:12" s="9" customFormat="1" ht="13.5" customHeight="1">
      <c r="L109" s="17"/>
    </row>
    <row r="110" spans="12:12" s="9" customFormat="1" ht="13.5" customHeight="1">
      <c r="L110" s="17"/>
    </row>
    <row r="111" spans="12:12" s="9" customFormat="1" ht="13.5" customHeight="1">
      <c r="L111" s="17"/>
    </row>
    <row r="112" spans="12:12" s="9" customFormat="1" ht="13.5" customHeight="1">
      <c r="L112" s="17"/>
    </row>
    <row r="113" spans="12:12" s="9" customFormat="1" ht="13.5" customHeight="1">
      <c r="L113" s="17"/>
    </row>
    <row r="114" spans="12:12" s="9" customFormat="1" ht="13.5" customHeight="1">
      <c r="L114" s="17"/>
    </row>
    <row r="115" spans="12:12" s="9" customFormat="1" ht="13.5" customHeight="1">
      <c r="L115" s="17"/>
    </row>
    <row r="116" spans="12:12" s="9" customFormat="1" ht="13.5" customHeight="1">
      <c r="L116" s="17"/>
    </row>
    <row r="117" spans="12:12" s="9" customFormat="1" ht="13.5" customHeight="1">
      <c r="L117" s="17"/>
    </row>
    <row r="118" spans="12:12" s="9" customFormat="1" ht="13.5" customHeight="1">
      <c r="L118" s="17"/>
    </row>
    <row r="119" spans="12:12" s="9" customFormat="1" ht="13.5" customHeight="1">
      <c r="L119" s="17"/>
    </row>
    <row r="120" spans="12:12" s="9" customFormat="1" ht="13.5" customHeight="1">
      <c r="L120" s="17"/>
    </row>
    <row r="121" spans="12:12" s="9" customFormat="1" ht="13.5" customHeight="1">
      <c r="L121" s="17"/>
    </row>
    <row r="122" spans="12:12" s="9" customFormat="1" ht="13.5" customHeight="1">
      <c r="L122" s="17"/>
    </row>
    <row r="123" spans="12:12" s="9" customFormat="1" ht="13.5" customHeight="1">
      <c r="L123" s="17"/>
    </row>
    <row r="124" spans="12:12" s="9" customFormat="1" ht="13.5" customHeight="1">
      <c r="L124" s="17"/>
    </row>
    <row r="125" spans="12:12" s="9" customFormat="1" ht="13.5" customHeight="1">
      <c r="L125" s="17"/>
    </row>
    <row r="126" spans="12:12" s="9" customFormat="1" ht="13.5" customHeight="1">
      <c r="L126" s="17"/>
    </row>
    <row r="127" spans="12:12" s="9" customFormat="1" ht="13.5" customHeight="1">
      <c r="L127" s="17"/>
    </row>
    <row r="128" spans="12:12" s="9" customFormat="1" ht="13.5" customHeight="1">
      <c r="L128" s="17"/>
    </row>
    <row r="129" spans="12:12" s="9" customFormat="1" ht="13.5" customHeight="1">
      <c r="L129" s="17"/>
    </row>
    <row r="130" spans="12:12" s="9" customFormat="1" ht="13.5" customHeight="1">
      <c r="L130" s="17"/>
    </row>
    <row r="131" spans="12:12" s="9" customFormat="1" ht="13.5" customHeight="1">
      <c r="L131" s="17"/>
    </row>
    <row r="132" spans="12:12" s="9" customFormat="1" ht="13.5" customHeight="1">
      <c r="L132" s="17"/>
    </row>
    <row r="133" spans="12:12" s="9" customFormat="1" ht="13.5" customHeight="1">
      <c r="L133" s="17"/>
    </row>
    <row r="134" spans="12:12" s="9" customFormat="1" ht="13.5" customHeight="1">
      <c r="L134" s="17"/>
    </row>
    <row r="135" spans="12:12" s="9" customFormat="1" ht="13.5" customHeight="1">
      <c r="L135" s="17"/>
    </row>
    <row r="136" spans="12:12" s="9" customFormat="1" ht="13.5" customHeight="1">
      <c r="L136" s="17"/>
    </row>
    <row r="137" spans="12:12" s="9" customFormat="1" ht="13.5" customHeight="1">
      <c r="L137" s="17"/>
    </row>
    <row r="138" spans="12:12" s="9" customFormat="1" ht="13.5" customHeight="1">
      <c r="L138" s="17"/>
    </row>
    <row r="139" spans="12:12" s="9" customFormat="1" ht="13.5" customHeight="1">
      <c r="L139" s="17"/>
    </row>
    <row r="140" spans="12:12" s="9" customFormat="1" ht="13.5" customHeight="1">
      <c r="L140" s="17"/>
    </row>
    <row r="141" spans="12:12" s="9" customFormat="1" ht="13.5" customHeight="1">
      <c r="L141" s="17"/>
    </row>
    <row r="142" spans="12:12" s="9" customFormat="1" ht="13.5" customHeight="1">
      <c r="L142" s="17"/>
    </row>
    <row r="143" spans="12:12" s="9" customFormat="1" ht="13.5" customHeight="1">
      <c r="L143" s="17"/>
    </row>
    <row r="144" spans="12:12" s="9" customFormat="1" ht="13.5" customHeight="1">
      <c r="L144" s="17"/>
    </row>
    <row r="145" spans="12:12" s="9" customFormat="1" ht="13.5" customHeight="1">
      <c r="L145" s="17"/>
    </row>
    <row r="146" spans="12:12" s="9" customFormat="1" ht="13.5" customHeight="1">
      <c r="L146" s="17"/>
    </row>
    <row r="147" spans="12:12" s="9" customFormat="1" ht="13.5" customHeight="1">
      <c r="L147" s="17"/>
    </row>
    <row r="148" spans="12:12" s="9" customFormat="1" ht="13.5" customHeight="1">
      <c r="L148" s="17"/>
    </row>
    <row r="149" spans="12:12" s="9" customFormat="1" ht="13.5" customHeight="1">
      <c r="L149" s="17"/>
    </row>
    <row r="150" spans="12:12" s="9" customFormat="1" ht="13.5" customHeight="1">
      <c r="L150" s="17"/>
    </row>
    <row r="151" spans="12:12" s="9" customFormat="1" ht="13.5" customHeight="1">
      <c r="L151" s="17"/>
    </row>
    <row r="152" spans="12:12" s="9" customFormat="1" ht="13.5" customHeight="1">
      <c r="L152" s="17"/>
    </row>
    <row r="153" spans="12:12" s="9" customFormat="1" ht="13.5" customHeight="1">
      <c r="L153" s="17"/>
    </row>
    <row r="154" spans="12:12" s="9" customFormat="1" ht="13.5" customHeight="1">
      <c r="L154" s="17"/>
    </row>
    <row r="155" spans="12:12" s="9" customFormat="1" ht="13.5" customHeight="1">
      <c r="L155" s="17"/>
    </row>
    <row r="156" spans="12:12" s="9" customFormat="1" ht="13.5" customHeight="1">
      <c r="L156" s="17"/>
    </row>
    <row r="157" spans="12:12" s="9" customFormat="1" ht="13.5" customHeight="1">
      <c r="L157" s="17"/>
    </row>
    <row r="158" spans="12:12" s="9" customFormat="1" ht="13.5" customHeight="1">
      <c r="L158" s="17"/>
    </row>
    <row r="159" spans="12:12" s="9" customFormat="1" ht="13.5" customHeight="1">
      <c r="L159" s="17"/>
    </row>
    <row r="160" spans="12:12" s="9" customFormat="1" ht="13.5" customHeight="1">
      <c r="L160" s="17"/>
    </row>
    <row r="161" spans="12:12" s="9" customFormat="1" ht="13.5" customHeight="1">
      <c r="L161" s="17"/>
    </row>
    <row r="162" spans="12:12" s="9" customFormat="1" ht="13.5" customHeight="1">
      <c r="L162" s="17"/>
    </row>
    <row r="163" spans="12:12" s="9" customFormat="1" ht="13.5" customHeight="1">
      <c r="L163" s="17"/>
    </row>
    <row r="164" spans="12:12" s="9" customFormat="1" ht="13.5" customHeight="1">
      <c r="L164" s="17"/>
    </row>
    <row r="165" spans="12:12" s="9" customFormat="1" ht="13.5" customHeight="1">
      <c r="L165" s="17"/>
    </row>
    <row r="166" spans="12:12" s="9" customFormat="1" ht="13.5" customHeight="1">
      <c r="L166" s="17"/>
    </row>
    <row r="167" spans="12:12" s="9" customFormat="1" ht="13.5" customHeight="1">
      <c r="L167" s="17"/>
    </row>
    <row r="168" spans="12:12" s="9" customFormat="1" ht="13.5" customHeight="1">
      <c r="L168" s="17"/>
    </row>
    <row r="169" spans="12:12" s="9" customFormat="1" ht="13.5" customHeight="1">
      <c r="L169" s="17"/>
    </row>
    <row r="170" spans="12:12" s="9" customFormat="1" ht="13.5" customHeight="1">
      <c r="L170" s="17"/>
    </row>
    <row r="171" spans="12:12" s="9" customFormat="1" ht="13.5" customHeight="1">
      <c r="L171" s="17"/>
    </row>
    <row r="172" spans="12:12" s="9" customFormat="1" ht="13.5" customHeight="1">
      <c r="L172" s="17"/>
    </row>
    <row r="173" spans="12:12" s="9" customFormat="1" ht="13.5" customHeight="1">
      <c r="L173" s="17"/>
    </row>
    <row r="174" spans="12:12" s="9" customFormat="1" ht="13.5" customHeight="1">
      <c r="L174" s="17"/>
    </row>
    <row r="175" spans="12:12" s="9" customFormat="1" ht="13.5" customHeight="1">
      <c r="L175" s="17"/>
    </row>
    <row r="176" spans="12:12" s="9" customFormat="1" ht="13.5" customHeight="1">
      <c r="L176" s="17"/>
    </row>
    <row r="177" spans="12:12" s="9" customFormat="1" ht="13.5" customHeight="1">
      <c r="L177" s="17"/>
    </row>
    <row r="178" spans="12:12" s="9" customFormat="1" ht="13.5" customHeight="1">
      <c r="L178" s="17"/>
    </row>
    <row r="179" spans="12:12" s="9" customFormat="1" ht="13.5" customHeight="1">
      <c r="L179" s="17"/>
    </row>
    <row r="180" spans="12:12" s="9" customFormat="1" ht="13.5" customHeight="1">
      <c r="L180" s="17"/>
    </row>
    <row r="181" spans="12:12" s="9" customFormat="1" ht="13.5" customHeight="1">
      <c r="L181" s="17"/>
    </row>
    <row r="182" spans="12:12" ht="13.5" customHeight="1"/>
    <row r="183" spans="12:12" ht="13.5" customHeight="1"/>
    <row r="184" spans="12:12" ht="13.5" customHeight="1"/>
    <row r="185" spans="12:12" ht="13.5" customHeight="1"/>
    <row r="186" spans="12:12" ht="13.5" customHeight="1"/>
    <row r="187" spans="12:12" ht="13.5" customHeight="1"/>
    <row r="188" spans="12:12" ht="13.5" customHeight="1"/>
    <row r="189" spans="12:12" ht="13.5" customHeight="1"/>
    <row r="190" spans="12:12" ht="13.5" customHeight="1"/>
    <row r="191" spans="12:12" ht="13.5" customHeight="1"/>
    <row r="192" spans="12:1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</sheetData>
  <mergeCells count="117">
    <mergeCell ref="B50:D50"/>
    <mergeCell ref="D34:D35"/>
    <mergeCell ref="C34:C35"/>
    <mergeCell ref="B34:B35"/>
    <mergeCell ref="A34:A35"/>
    <mergeCell ref="N5:N7"/>
    <mergeCell ref="C5:C7"/>
    <mergeCell ref="H6:H7"/>
    <mergeCell ref="E6:E7"/>
    <mergeCell ref="F6:F7"/>
    <mergeCell ref="H5:J5"/>
    <mergeCell ref="E5:F5"/>
    <mergeCell ref="C17:C18"/>
    <mergeCell ref="D17:D18"/>
    <mergeCell ref="A11:A12"/>
    <mergeCell ref="B11:B12"/>
    <mergeCell ref="C11:C12"/>
    <mergeCell ref="D11:D12"/>
    <mergeCell ref="A13:A14"/>
    <mergeCell ref="B13:B14"/>
    <mergeCell ref="C13:C14"/>
    <mergeCell ref="D13:D14"/>
    <mergeCell ref="C22:C24"/>
    <mergeCell ref="D22:D24"/>
    <mergeCell ref="A15:A16"/>
    <mergeCell ref="A2:M2"/>
    <mergeCell ref="A1:M1"/>
    <mergeCell ref="A3:M3"/>
    <mergeCell ref="B5:B7"/>
    <mergeCell ref="A5:A7"/>
    <mergeCell ref="D5:D7"/>
    <mergeCell ref="I6:J6"/>
    <mergeCell ref="M5:M7"/>
    <mergeCell ref="L5:L7"/>
    <mergeCell ref="B15:B16"/>
    <mergeCell ref="C15:C16"/>
    <mergeCell ref="D15:D16"/>
    <mergeCell ref="K5:K7"/>
    <mergeCell ref="M11:M12"/>
    <mergeCell ref="M13:M14"/>
    <mergeCell ref="M15:M16"/>
    <mergeCell ref="A33:D33"/>
    <mergeCell ref="A25:D25"/>
    <mergeCell ref="A26:A27"/>
    <mergeCell ref="B26:B27"/>
    <mergeCell ref="C26:C27"/>
    <mergeCell ref="D26:D27"/>
    <mergeCell ref="A28:A30"/>
    <mergeCell ref="B28:B30"/>
    <mergeCell ref="C28:C30"/>
    <mergeCell ref="D28:D30"/>
    <mergeCell ref="E19:E21"/>
    <mergeCell ref="F19:F21"/>
    <mergeCell ref="E22:E24"/>
    <mergeCell ref="F22:F24"/>
    <mergeCell ref="E17:E18"/>
    <mergeCell ref="F17:F18"/>
    <mergeCell ref="A31:A32"/>
    <mergeCell ref="B31:B32"/>
    <mergeCell ref="C31:C32"/>
    <mergeCell ref="D31:D32"/>
    <mergeCell ref="A19:A21"/>
    <mergeCell ref="B19:B21"/>
    <mergeCell ref="C19:C21"/>
    <mergeCell ref="D19:D21"/>
    <mergeCell ref="A22:A24"/>
    <mergeCell ref="B22:B24"/>
    <mergeCell ref="A17:A18"/>
    <mergeCell ref="B17:B18"/>
    <mergeCell ref="M38:M39"/>
    <mergeCell ref="A49:N49"/>
    <mergeCell ref="M43:M44"/>
    <mergeCell ref="N38:N39"/>
    <mergeCell ref="G22:G24"/>
    <mergeCell ref="G5:G7"/>
    <mergeCell ref="G11:G12"/>
    <mergeCell ref="G13:G14"/>
    <mergeCell ref="G15:G16"/>
    <mergeCell ref="G17:G18"/>
    <mergeCell ref="G19:G21"/>
    <mergeCell ref="A38:A39"/>
    <mergeCell ref="B38:B39"/>
    <mergeCell ref="C38:C39"/>
    <mergeCell ref="D38:D39"/>
    <mergeCell ref="A36:D36"/>
    <mergeCell ref="A37:D37"/>
    <mergeCell ref="E11:E12"/>
    <mergeCell ref="F11:F12"/>
    <mergeCell ref="E13:E14"/>
    <mergeCell ref="F13:F14"/>
    <mergeCell ref="E15:E16"/>
    <mergeCell ref="F15:F16"/>
    <mergeCell ref="A48:D48"/>
    <mergeCell ref="M17:M18"/>
    <mergeCell ref="M19:M21"/>
    <mergeCell ref="M22:M24"/>
    <mergeCell ref="N40:N41"/>
    <mergeCell ref="M46:M47"/>
    <mergeCell ref="N46:N47"/>
    <mergeCell ref="A45:D45"/>
    <mergeCell ref="A46:A47"/>
    <mergeCell ref="B46:B47"/>
    <mergeCell ref="C46:C47"/>
    <mergeCell ref="D46:D47"/>
    <mergeCell ref="L46:L47"/>
    <mergeCell ref="M40:M42"/>
    <mergeCell ref="L38:L39"/>
    <mergeCell ref="A40:A42"/>
    <mergeCell ref="B40:B42"/>
    <mergeCell ref="C40:C42"/>
    <mergeCell ref="D40:D42"/>
    <mergeCell ref="L40:L42"/>
    <mergeCell ref="A43:A44"/>
    <mergeCell ref="B43:B44"/>
    <mergeCell ref="C43:C44"/>
    <mergeCell ref="D43:D44"/>
    <mergeCell ref="L43:L44"/>
  </mergeCells>
  <printOptions horizontalCentered="1"/>
  <pageMargins left="0.27559055118110237" right="0.27559055118110237" top="0.31496062992125984" bottom="0.31496062992125984" header="0" footer="0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8554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8554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svitlana.shioshvili</cp:lastModifiedBy>
  <cp:lastPrinted>2019-01-14T11:47:40Z</cp:lastPrinted>
  <dcterms:created xsi:type="dcterms:W3CDTF">2018-06-11T11:44:10Z</dcterms:created>
  <dcterms:modified xsi:type="dcterms:W3CDTF">2019-01-14T13:21:22Z</dcterms:modified>
</cp:coreProperties>
</file>