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3\ВИДАТКИ НА САЙТ\"/>
    </mc:Choice>
  </mc:AlternateContent>
  <xr:revisionPtr revIDLastSave="0" documentId="13_ncr:1_{70CC774B-5A71-497D-B5B0-82BB52089A2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ГРУДЕНЬ (2)" sheetId="27" r:id="rId1"/>
    <sheet name="ГРУДЕНЬ" sheetId="26" r:id="rId2"/>
    <sheet name="ЛИСТОПАД" sheetId="25" r:id="rId3"/>
    <sheet name="ЖОВТЕНЬ" sheetId="24" r:id="rId4"/>
    <sheet name="ВЕРЕСЕНЬ" sheetId="23" r:id="rId5"/>
    <sheet name="СЕРПЕНЬ" sheetId="22" r:id="rId6"/>
    <sheet name="ЛИПЕНЬ" sheetId="21" r:id="rId7"/>
    <sheet name="ЧЕРВЕНЬ" sheetId="20" r:id="rId8"/>
    <sheet name="ТРАВЕНЬ" sheetId="19" r:id="rId9"/>
    <sheet name="КВІТЕНЬ" sheetId="18" r:id="rId10"/>
    <sheet name="БЕРЕЗЕНЬ" sheetId="17" r:id="rId11"/>
    <sheet name="ЛЮТИЙ" sheetId="16" r:id="rId12"/>
    <sheet name="СІЧЕНЬ" sheetId="2" r:id="rId13"/>
  </sheets>
  <definedNames>
    <definedName name="_xlnm.Print_Area" localSheetId="10">БЕРЕЗЕНЬ!$A$1:$N$41</definedName>
    <definedName name="_xlnm.Print_Area" localSheetId="4">ВЕРЕСЕНЬ!$A$1:$N$49</definedName>
    <definedName name="_xlnm.Print_Area" localSheetId="1">ГРУДЕНЬ!$A$1:$L$51</definedName>
    <definedName name="_xlnm.Print_Area" localSheetId="0">'ГРУДЕНЬ (2)'!$A$1:$B$45</definedName>
    <definedName name="_xlnm.Print_Area" localSheetId="3">ЖОВТЕНЬ!$A$1:$N$50</definedName>
    <definedName name="_xlnm.Print_Area" localSheetId="9">КВІТЕНЬ!$A$1:$N$43</definedName>
    <definedName name="_xlnm.Print_Area" localSheetId="6">ЛИПЕНЬ!$A$1:$N$45</definedName>
    <definedName name="_xlnm.Print_Area" localSheetId="2">ЛИСТОПАД!$A$1:$N$50</definedName>
    <definedName name="_xlnm.Print_Area" localSheetId="5">СЕРПЕНЬ!$A$1:$N$46</definedName>
    <definedName name="_xlnm.Print_Area" localSheetId="8">ТРАВЕНЬ!$A$1:$N$43</definedName>
    <definedName name="_xlnm.Print_Area" localSheetId="7">ЧЕРВЕНЬ!$A$1:$N$45</definedName>
  </definedName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26" l="1"/>
  <c r="L26" i="26"/>
  <c r="I7" i="26"/>
  <c r="E7" i="26"/>
  <c r="L51" i="26" l="1"/>
  <c r="L50" i="26"/>
  <c r="L49" i="26"/>
  <c r="L48" i="26"/>
  <c r="L47" i="26"/>
  <c r="L46" i="26"/>
  <c r="H46" i="26"/>
  <c r="H45" i="26"/>
  <c r="H44" i="26"/>
  <c r="H43" i="26"/>
  <c r="H42" i="26"/>
  <c r="L41" i="26"/>
  <c r="H41" i="26"/>
  <c r="L40" i="26"/>
  <c r="H40" i="26"/>
  <c r="H39" i="26"/>
  <c r="H38" i="26"/>
  <c r="H37" i="26"/>
  <c r="L36" i="26"/>
  <c r="L35" i="26"/>
  <c r="H34" i="26"/>
  <c r="H33" i="26"/>
  <c r="H32" i="26"/>
  <c r="H31" i="26"/>
  <c r="H30" i="26"/>
  <c r="H29" i="26"/>
  <c r="L28" i="26"/>
  <c r="H28" i="26"/>
  <c r="L27" i="26"/>
  <c r="L25" i="26"/>
  <c r="L24" i="26"/>
  <c r="H23" i="26"/>
  <c r="H22" i="26"/>
  <c r="H21" i="26"/>
  <c r="H20" i="26"/>
  <c r="H19" i="26"/>
  <c r="H18" i="26"/>
  <c r="L17" i="26"/>
  <c r="H17" i="26"/>
  <c r="L16" i="26"/>
  <c r="H16" i="26"/>
  <c r="H15" i="26"/>
  <c r="H14" i="26"/>
  <c r="H13" i="26"/>
  <c r="L12" i="26"/>
  <c r="H12" i="26"/>
  <c r="L11" i="26"/>
  <c r="H11" i="26"/>
  <c r="L10" i="26"/>
  <c r="H10" i="26"/>
  <c r="L9" i="26"/>
  <c r="H9" i="26"/>
  <c r="L8" i="26"/>
  <c r="H8" i="26"/>
  <c r="K7" i="26"/>
  <c r="J7" i="26"/>
  <c r="G7" i="26"/>
  <c r="F7" i="26"/>
  <c r="K8" i="25"/>
  <c r="K45" i="25"/>
  <c r="F45" i="25"/>
  <c r="F43" i="25"/>
  <c r="F42" i="25"/>
  <c r="F41" i="25"/>
  <c r="F40" i="25"/>
  <c r="F39" i="25"/>
  <c r="F38" i="25"/>
  <c r="F7" i="25" s="1"/>
  <c r="F37" i="25"/>
  <c r="F36" i="25"/>
  <c r="F31" i="25"/>
  <c r="F30" i="25"/>
  <c r="F29" i="25"/>
  <c r="F27" i="25"/>
  <c r="F22" i="25"/>
  <c r="F21" i="25"/>
  <c r="F20" i="25"/>
  <c r="F19" i="25"/>
  <c r="F18" i="25"/>
  <c r="F17" i="25"/>
  <c r="F16" i="25"/>
  <c r="F15" i="25"/>
  <c r="F14" i="25"/>
  <c r="F13" i="25"/>
  <c r="F12" i="25"/>
  <c r="F11" i="25"/>
  <c r="F10" i="25"/>
  <c r="F9" i="25"/>
  <c r="F8" i="25"/>
  <c r="N50" i="25"/>
  <c r="M50" i="25"/>
  <c r="N49" i="25"/>
  <c r="M49" i="25"/>
  <c r="N48" i="25"/>
  <c r="M48" i="25"/>
  <c r="N47" i="25"/>
  <c r="M47" i="25"/>
  <c r="N46" i="25"/>
  <c r="M46" i="25"/>
  <c r="N45" i="25"/>
  <c r="M45" i="25"/>
  <c r="I45" i="25"/>
  <c r="H45" i="25"/>
  <c r="I44" i="25"/>
  <c r="H44" i="25"/>
  <c r="I43" i="25"/>
  <c r="H43" i="25"/>
  <c r="I42" i="25"/>
  <c r="H42" i="25"/>
  <c r="I41" i="25"/>
  <c r="H41" i="25"/>
  <c r="N40" i="25"/>
  <c r="M40" i="25"/>
  <c r="I40" i="25"/>
  <c r="H40" i="25"/>
  <c r="N39" i="25"/>
  <c r="M39" i="25"/>
  <c r="I39" i="25"/>
  <c r="H39" i="25"/>
  <c r="H38" i="25"/>
  <c r="I37" i="25"/>
  <c r="H37" i="25"/>
  <c r="I36" i="25"/>
  <c r="H36" i="25"/>
  <c r="N35" i="25"/>
  <c r="M35" i="25"/>
  <c r="N34" i="25"/>
  <c r="M34" i="25"/>
  <c r="I33" i="25"/>
  <c r="H33" i="25"/>
  <c r="I32" i="25"/>
  <c r="H32" i="25"/>
  <c r="I31" i="25"/>
  <c r="H31" i="25"/>
  <c r="I30" i="25"/>
  <c r="H30" i="25"/>
  <c r="I29" i="25"/>
  <c r="H29" i="25"/>
  <c r="I28" i="25"/>
  <c r="H28" i="25"/>
  <c r="N27" i="25"/>
  <c r="M27" i="25"/>
  <c r="I27" i="25"/>
  <c r="H27" i="25"/>
  <c r="N26" i="25"/>
  <c r="M26" i="25"/>
  <c r="N25" i="25"/>
  <c r="M25" i="25"/>
  <c r="N24" i="25"/>
  <c r="M24" i="25"/>
  <c r="I23" i="25"/>
  <c r="H23" i="25"/>
  <c r="I22" i="25"/>
  <c r="H22" i="25"/>
  <c r="I21" i="25"/>
  <c r="H21" i="25"/>
  <c r="I20" i="25"/>
  <c r="H20" i="25"/>
  <c r="I19" i="25"/>
  <c r="H19" i="25"/>
  <c r="I18" i="25"/>
  <c r="H18" i="25"/>
  <c r="N17" i="25"/>
  <c r="M17" i="25"/>
  <c r="I17" i="25"/>
  <c r="H17" i="25"/>
  <c r="N16" i="25"/>
  <c r="M16" i="25"/>
  <c r="I16" i="25"/>
  <c r="H16" i="25"/>
  <c r="I15" i="25"/>
  <c r="H15" i="25"/>
  <c r="I14" i="25"/>
  <c r="H14" i="25"/>
  <c r="I13" i="25"/>
  <c r="H13" i="25"/>
  <c r="M12" i="25"/>
  <c r="I12" i="25"/>
  <c r="H12" i="25"/>
  <c r="N11" i="25"/>
  <c r="M11" i="25"/>
  <c r="I11" i="25"/>
  <c r="H11" i="25"/>
  <c r="N10" i="25"/>
  <c r="M10" i="25"/>
  <c r="I10" i="25"/>
  <c r="H10" i="25"/>
  <c r="N9" i="25"/>
  <c r="M9" i="25"/>
  <c r="I9" i="25"/>
  <c r="H9" i="25"/>
  <c r="N8" i="25"/>
  <c r="M8" i="25"/>
  <c r="I8" i="25"/>
  <c r="H8" i="25"/>
  <c r="L7" i="25"/>
  <c r="K7" i="25"/>
  <c r="J7" i="25"/>
  <c r="G7" i="25"/>
  <c r="E7" i="25"/>
  <c r="J7" i="24"/>
  <c r="N26" i="24"/>
  <c r="M26" i="24"/>
  <c r="N50" i="24"/>
  <c r="M50" i="24"/>
  <c r="N49" i="24"/>
  <c r="M49" i="24"/>
  <c r="N48" i="24"/>
  <c r="M48" i="24"/>
  <c r="N47" i="24"/>
  <c r="M47" i="24"/>
  <c r="N46" i="24"/>
  <c r="M46" i="24"/>
  <c r="N45" i="24"/>
  <c r="M45" i="24"/>
  <c r="I45" i="24"/>
  <c r="H45" i="24"/>
  <c r="I44" i="24"/>
  <c r="H44" i="24"/>
  <c r="I43" i="24"/>
  <c r="H43" i="24"/>
  <c r="I42" i="24"/>
  <c r="H42" i="24"/>
  <c r="I41" i="24"/>
  <c r="H41" i="24"/>
  <c r="N40" i="24"/>
  <c r="M40" i="24"/>
  <c r="I40" i="24"/>
  <c r="H40" i="24"/>
  <c r="N39" i="24"/>
  <c r="M39" i="24"/>
  <c r="I39" i="24"/>
  <c r="H39" i="24"/>
  <c r="I38" i="24"/>
  <c r="H38" i="24"/>
  <c r="I37" i="24"/>
  <c r="H37" i="24"/>
  <c r="I36" i="24"/>
  <c r="H36" i="24"/>
  <c r="N35" i="24"/>
  <c r="M35" i="24"/>
  <c r="N34" i="24"/>
  <c r="M34" i="24"/>
  <c r="I33" i="24"/>
  <c r="H33" i="24"/>
  <c r="I32" i="24"/>
  <c r="H32" i="24"/>
  <c r="M31" i="24"/>
  <c r="I31" i="24"/>
  <c r="H31" i="24"/>
  <c r="I30" i="24"/>
  <c r="H30" i="24"/>
  <c r="I29" i="24"/>
  <c r="H29" i="24"/>
  <c r="I28" i="24"/>
  <c r="H28" i="24"/>
  <c r="N27" i="24"/>
  <c r="M27" i="24"/>
  <c r="I27" i="24"/>
  <c r="H27" i="24"/>
  <c r="N25" i="24"/>
  <c r="M25" i="24"/>
  <c r="N24" i="24"/>
  <c r="M24" i="24"/>
  <c r="I23" i="24"/>
  <c r="H23" i="24"/>
  <c r="I22" i="24"/>
  <c r="H22" i="24"/>
  <c r="I21" i="24"/>
  <c r="H21" i="24"/>
  <c r="I20" i="24"/>
  <c r="H20" i="24"/>
  <c r="I19" i="24"/>
  <c r="H19" i="24"/>
  <c r="I18" i="24"/>
  <c r="H18" i="24"/>
  <c r="N17" i="24"/>
  <c r="M17" i="24"/>
  <c r="I17" i="24"/>
  <c r="H17" i="24"/>
  <c r="N16" i="24"/>
  <c r="M16" i="24"/>
  <c r="I16" i="24"/>
  <c r="H16" i="24"/>
  <c r="I15" i="24"/>
  <c r="H15" i="24"/>
  <c r="I14" i="24"/>
  <c r="H14" i="24"/>
  <c r="I13" i="24"/>
  <c r="H13" i="24"/>
  <c r="M12" i="24"/>
  <c r="I12" i="24"/>
  <c r="H12" i="24"/>
  <c r="N11" i="24"/>
  <c r="M11" i="24"/>
  <c r="I11" i="24"/>
  <c r="H11" i="24"/>
  <c r="N10" i="24"/>
  <c r="M10" i="24"/>
  <c r="I10" i="24"/>
  <c r="H10" i="24"/>
  <c r="N9" i="24"/>
  <c r="M9" i="24"/>
  <c r="I9" i="24"/>
  <c r="H9" i="24"/>
  <c r="N8" i="24"/>
  <c r="M8" i="24"/>
  <c r="I8" i="24"/>
  <c r="H8" i="24"/>
  <c r="L7" i="24"/>
  <c r="K7" i="24"/>
  <c r="G7" i="24"/>
  <c r="F7" i="24"/>
  <c r="E7" i="24"/>
  <c r="H7" i="26" l="1"/>
  <c r="L7" i="26"/>
  <c r="N7" i="25"/>
  <c r="I38" i="25"/>
  <c r="I7" i="25"/>
  <c r="H7" i="25"/>
  <c r="M7" i="25"/>
  <c r="N7" i="24"/>
  <c r="I7" i="24"/>
  <c r="M7" i="24"/>
  <c r="H7" i="24"/>
  <c r="I19" i="23"/>
  <c r="I27" i="23"/>
  <c r="I29" i="23"/>
  <c r="I31" i="23"/>
  <c r="I32" i="23"/>
  <c r="I36" i="23"/>
  <c r="I43" i="23"/>
  <c r="L7" i="23"/>
  <c r="M24" i="23"/>
  <c r="N24" i="23"/>
  <c r="M25" i="23"/>
  <c r="N25" i="23"/>
  <c r="N48" i="23"/>
  <c r="J7" i="23"/>
  <c r="M48" i="23"/>
  <c r="N49" i="23"/>
  <c r="M49" i="23"/>
  <c r="N47" i="23"/>
  <c r="M47" i="23"/>
  <c r="N46" i="23"/>
  <c r="M46" i="23"/>
  <c r="N45" i="23"/>
  <c r="M45" i="23"/>
  <c r="N44" i="23"/>
  <c r="M44" i="23"/>
  <c r="I44" i="23"/>
  <c r="H44" i="23"/>
  <c r="H43" i="23"/>
  <c r="I42" i="23"/>
  <c r="H42" i="23"/>
  <c r="I41" i="23"/>
  <c r="H41" i="23"/>
  <c r="I40" i="23"/>
  <c r="H40" i="23"/>
  <c r="N39" i="23"/>
  <c r="M39" i="23"/>
  <c r="I39" i="23"/>
  <c r="H39" i="23"/>
  <c r="N38" i="23"/>
  <c r="M38" i="23"/>
  <c r="I38" i="23"/>
  <c r="H38" i="23"/>
  <c r="I37" i="23"/>
  <c r="H37" i="23"/>
  <c r="H36" i="23"/>
  <c r="I35" i="23"/>
  <c r="H35" i="23"/>
  <c r="N34" i="23"/>
  <c r="M34" i="23"/>
  <c r="N33" i="23"/>
  <c r="M33" i="23"/>
  <c r="H32" i="23"/>
  <c r="H31" i="23"/>
  <c r="M30" i="23"/>
  <c r="I30" i="23"/>
  <c r="H30" i="23"/>
  <c r="H29" i="23"/>
  <c r="I28" i="23"/>
  <c r="H28" i="23"/>
  <c r="H27" i="23"/>
  <c r="N26" i="23"/>
  <c r="M26" i="23"/>
  <c r="I26" i="23"/>
  <c r="H26" i="23"/>
  <c r="I23" i="23"/>
  <c r="H23" i="23"/>
  <c r="I22" i="23"/>
  <c r="H22" i="23"/>
  <c r="I21" i="23"/>
  <c r="H21" i="23"/>
  <c r="I20" i="23"/>
  <c r="H20" i="23"/>
  <c r="H19" i="23"/>
  <c r="I18" i="23"/>
  <c r="H18" i="23"/>
  <c r="N17" i="23"/>
  <c r="M17" i="23"/>
  <c r="I17" i="23"/>
  <c r="H17" i="23"/>
  <c r="N16" i="23"/>
  <c r="M16" i="23"/>
  <c r="I16" i="23"/>
  <c r="H16" i="23"/>
  <c r="I15" i="23"/>
  <c r="H15" i="23"/>
  <c r="I14" i="23"/>
  <c r="H14" i="23"/>
  <c r="I13" i="23"/>
  <c r="H13" i="23"/>
  <c r="M12" i="23"/>
  <c r="I12" i="23"/>
  <c r="H12" i="23"/>
  <c r="N11" i="23"/>
  <c r="M11" i="23"/>
  <c r="I11" i="23"/>
  <c r="H11" i="23"/>
  <c r="N10" i="23"/>
  <c r="M10" i="23"/>
  <c r="I10" i="23"/>
  <c r="H10" i="23"/>
  <c r="N9" i="23"/>
  <c r="M9" i="23"/>
  <c r="I9" i="23"/>
  <c r="H9" i="23"/>
  <c r="N8" i="23"/>
  <c r="M8" i="23"/>
  <c r="I8" i="23"/>
  <c r="H8" i="23"/>
  <c r="K7" i="23"/>
  <c r="G7" i="23"/>
  <c r="F7" i="23"/>
  <c r="E7" i="23"/>
  <c r="N17" i="22"/>
  <c r="M17" i="22"/>
  <c r="N16" i="22"/>
  <c r="M16" i="22"/>
  <c r="N32" i="22"/>
  <c r="M32" i="22"/>
  <c r="N31" i="22"/>
  <c r="M31" i="22"/>
  <c r="N36" i="22"/>
  <c r="L7" i="22"/>
  <c r="M7" i="22" s="1"/>
  <c r="K7" i="22"/>
  <c r="J7" i="22"/>
  <c r="F7" i="22"/>
  <c r="G7" i="22"/>
  <c r="E7" i="22"/>
  <c r="M46" i="22"/>
  <c r="N46" i="22"/>
  <c r="N45" i="22"/>
  <c r="M45" i="22"/>
  <c r="N44" i="22"/>
  <c r="M44" i="22"/>
  <c r="N43" i="22"/>
  <c r="M43" i="22"/>
  <c r="N42" i="22"/>
  <c r="M42" i="22"/>
  <c r="I42" i="22"/>
  <c r="H42" i="22"/>
  <c r="H41" i="22"/>
  <c r="I40" i="22"/>
  <c r="H40" i="22"/>
  <c r="I39" i="22"/>
  <c r="H39" i="22"/>
  <c r="I38" i="22"/>
  <c r="H38" i="22"/>
  <c r="N37" i="22"/>
  <c r="M37" i="22"/>
  <c r="I37" i="22"/>
  <c r="H37" i="22"/>
  <c r="M36" i="22"/>
  <c r="I36" i="22"/>
  <c r="H36" i="22"/>
  <c r="I35" i="22"/>
  <c r="H35" i="22"/>
  <c r="H34" i="22"/>
  <c r="I33" i="22"/>
  <c r="H33" i="22"/>
  <c r="H30" i="22"/>
  <c r="H29" i="22"/>
  <c r="M28" i="22"/>
  <c r="I28" i="22"/>
  <c r="H28" i="22"/>
  <c r="H27" i="22"/>
  <c r="I26" i="22"/>
  <c r="H26" i="22"/>
  <c r="H25" i="22"/>
  <c r="N24" i="22"/>
  <c r="M24" i="22"/>
  <c r="I24" i="22"/>
  <c r="H24" i="22"/>
  <c r="I23" i="22"/>
  <c r="H23" i="22"/>
  <c r="I22" i="22"/>
  <c r="H22" i="22"/>
  <c r="I21" i="22"/>
  <c r="H21" i="22"/>
  <c r="I20" i="22"/>
  <c r="H20" i="22"/>
  <c r="H19" i="22"/>
  <c r="I18" i="22"/>
  <c r="H18" i="22"/>
  <c r="I17" i="22"/>
  <c r="H17" i="22"/>
  <c r="I16" i="22"/>
  <c r="H16" i="22"/>
  <c r="I15" i="22"/>
  <c r="H15" i="22"/>
  <c r="I14" i="22"/>
  <c r="H14" i="22"/>
  <c r="I13" i="22"/>
  <c r="H13" i="22"/>
  <c r="M12" i="22"/>
  <c r="I12" i="22"/>
  <c r="H12" i="22"/>
  <c r="N11" i="22"/>
  <c r="M11" i="22"/>
  <c r="I11" i="22"/>
  <c r="H11" i="22"/>
  <c r="N10" i="22"/>
  <c r="M10" i="22"/>
  <c r="I10" i="22"/>
  <c r="H10" i="22"/>
  <c r="N9" i="22"/>
  <c r="M9" i="22"/>
  <c r="I9" i="22"/>
  <c r="H9" i="22"/>
  <c r="N8" i="22"/>
  <c r="M8" i="22"/>
  <c r="I8" i="22"/>
  <c r="H8" i="22"/>
  <c r="N45" i="21"/>
  <c r="M45" i="21"/>
  <c r="N44" i="21"/>
  <c r="M44" i="21"/>
  <c r="N43" i="21"/>
  <c r="M43" i="21"/>
  <c r="N42" i="21"/>
  <c r="M42" i="21"/>
  <c r="I42" i="21"/>
  <c r="H42" i="21"/>
  <c r="H41" i="21"/>
  <c r="I40" i="21"/>
  <c r="H40" i="21"/>
  <c r="I39" i="21"/>
  <c r="H39" i="21"/>
  <c r="I38" i="21"/>
  <c r="H38" i="21"/>
  <c r="N37" i="21"/>
  <c r="M37" i="21"/>
  <c r="I37" i="21"/>
  <c r="H37" i="21"/>
  <c r="M36" i="21"/>
  <c r="I36" i="21"/>
  <c r="H36" i="21"/>
  <c r="I35" i="21"/>
  <c r="H35" i="21"/>
  <c r="H34" i="21"/>
  <c r="I33" i="21"/>
  <c r="H33" i="21"/>
  <c r="H30" i="21"/>
  <c r="H29" i="21"/>
  <c r="M28" i="21"/>
  <c r="I28" i="21"/>
  <c r="H28" i="21"/>
  <c r="H27" i="21"/>
  <c r="I26" i="21"/>
  <c r="H26" i="21"/>
  <c r="H25" i="21"/>
  <c r="N24" i="21"/>
  <c r="M24" i="21"/>
  <c r="I24" i="21"/>
  <c r="H24" i="21"/>
  <c r="I23" i="21"/>
  <c r="H23" i="21"/>
  <c r="I22" i="21"/>
  <c r="H22" i="21"/>
  <c r="I21" i="21"/>
  <c r="H21" i="21"/>
  <c r="I20" i="21"/>
  <c r="H20" i="21"/>
  <c r="H19" i="21"/>
  <c r="I18" i="21"/>
  <c r="H18" i="21"/>
  <c r="M17" i="21"/>
  <c r="I17" i="21"/>
  <c r="H17" i="21"/>
  <c r="M16" i="21"/>
  <c r="I16" i="21"/>
  <c r="H16" i="21"/>
  <c r="I15" i="21"/>
  <c r="H15" i="21"/>
  <c r="I14" i="21"/>
  <c r="H14" i="21"/>
  <c r="I13" i="21"/>
  <c r="H13" i="21"/>
  <c r="M12" i="21"/>
  <c r="I12" i="21"/>
  <c r="H12" i="21"/>
  <c r="N11" i="21"/>
  <c r="M11" i="21"/>
  <c r="I11" i="21"/>
  <c r="H11" i="21"/>
  <c r="N10" i="21"/>
  <c r="M10" i="21"/>
  <c r="I10" i="21"/>
  <c r="H10" i="21"/>
  <c r="N9" i="21"/>
  <c r="M9" i="21"/>
  <c r="I9" i="21"/>
  <c r="H9" i="21"/>
  <c r="N8" i="21"/>
  <c r="M8" i="21"/>
  <c r="I8" i="21"/>
  <c r="H8" i="21"/>
  <c r="L7" i="21"/>
  <c r="K7" i="21"/>
  <c r="J7" i="21"/>
  <c r="G7" i="21"/>
  <c r="H7" i="21" s="1"/>
  <c r="F7" i="21"/>
  <c r="E7" i="21"/>
  <c r="O7" i="20"/>
  <c r="N11" i="19"/>
  <c r="N8" i="19"/>
  <c r="N8" i="20"/>
  <c r="N11" i="20"/>
  <c r="M7" i="23" l="1"/>
  <c r="I7" i="23"/>
  <c r="N7" i="23"/>
  <c r="H7" i="23"/>
  <c r="N7" i="22"/>
  <c r="I7" i="22"/>
  <c r="H7" i="22"/>
  <c r="N7" i="21"/>
  <c r="M7" i="21"/>
  <c r="I7" i="21"/>
  <c r="M45" i="20"/>
  <c r="K45" i="20"/>
  <c r="N45" i="20" s="1"/>
  <c r="N44" i="20"/>
  <c r="M44" i="20"/>
  <c r="N43" i="20"/>
  <c r="M43" i="20"/>
  <c r="N42" i="20"/>
  <c r="M42" i="20"/>
  <c r="I42" i="20"/>
  <c r="H42" i="20"/>
  <c r="H41" i="20"/>
  <c r="I40" i="20"/>
  <c r="H40" i="20"/>
  <c r="I39" i="20"/>
  <c r="H39" i="20"/>
  <c r="I38" i="20"/>
  <c r="H38" i="20"/>
  <c r="N37" i="20"/>
  <c r="M37" i="20"/>
  <c r="I37" i="20"/>
  <c r="H37" i="20"/>
  <c r="M36" i="20"/>
  <c r="I36" i="20"/>
  <c r="H36" i="20"/>
  <c r="I35" i="20"/>
  <c r="H35" i="20"/>
  <c r="H34" i="20"/>
  <c r="I33" i="20"/>
  <c r="H33" i="20"/>
  <c r="H30" i="20"/>
  <c r="H29" i="20"/>
  <c r="M28" i="20"/>
  <c r="I28" i="20"/>
  <c r="H28" i="20"/>
  <c r="H27" i="20"/>
  <c r="I26" i="20"/>
  <c r="H26" i="20"/>
  <c r="H25" i="20"/>
  <c r="N24" i="20"/>
  <c r="M24" i="20"/>
  <c r="I24" i="20"/>
  <c r="H24" i="20"/>
  <c r="I23" i="20"/>
  <c r="H23" i="20"/>
  <c r="I22" i="20"/>
  <c r="H22" i="20"/>
  <c r="I21" i="20"/>
  <c r="H21" i="20"/>
  <c r="I20" i="20"/>
  <c r="H20" i="20"/>
  <c r="H19" i="20"/>
  <c r="I18" i="20"/>
  <c r="H18" i="20"/>
  <c r="M17" i="20"/>
  <c r="I17" i="20"/>
  <c r="H17" i="20"/>
  <c r="M16" i="20"/>
  <c r="I16" i="20"/>
  <c r="H16" i="20"/>
  <c r="I15" i="20"/>
  <c r="H15" i="20"/>
  <c r="I14" i="20"/>
  <c r="H14" i="20"/>
  <c r="I13" i="20"/>
  <c r="H13" i="20"/>
  <c r="M12" i="20"/>
  <c r="I12" i="20"/>
  <c r="H12" i="20"/>
  <c r="M11" i="20"/>
  <c r="I11" i="20"/>
  <c r="H11" i="20"/>
  <c r="N10" i="20"/>
  <c r="M10" i="20"/>
  <c r="I10" i="20"/>
  <c r="H10" i="20"/>
  <c r="N9" i="20"/>
  <c r="M9" i="20"/>
  <c r="I9" i="20"/>
  <c r="H9" i="20"/>
  <c r="M8" i="20"/>
  <c r="I8" i="20"/>
  <c r="H8" i="20"/>
  <c r="L7" i="20"/>
  <c r="K7" i="20"/>
  <c r="J7" i="20"/>
  <c r="G7" i="20"/>
  <c r="F7" i="20"/>
  <c r="E7" i="20"/>
  <c r="N7" i="20" l="1"/>
  <c r="H7" i="20"/>
  <c r="I7" i="20"/>
  <c r="M7" i="20"/>
  <c r="M34" i="19"/>
  <c r="M28" i="19"/>
  <c r="M12" i="19"/>
  <c r="M43" i="19"/>
  <c r="K43" i="19"/>
  <c r="N43" i="19" s="1"/>
  <c r="N42" i="19"/>
  <c r="M42" i="19"/>
  <c r="N41" i="19"/>
  <c r="M41" i="19"/>
  <c r="N40" i="19"/>
  <c r="M40" i="19"/>
  <c r="I40" i="19"/>
  <c r="H40" i="19"/>
  <c r="H39" i="19"/>
  <c r="I38" i="19"/>
  <c r="H38" i="19"/>
  <c r="I37" i="19"/>
  <c r="H37" i="19"/>
  <c r="I36" i="19"/>
  <c r="H36" i="19"/>
  <c r="N35" i="19"/>
  <c r="M35" i="19"/>
  <c r="I35" i="19"/>
  <c r="H35" i="19"/>
  <c r="I34" i="19"/>
  <c r="H34" i="19"/>
  <c r="I33" i="19"/>
  <c r="H33" i="19"/>
  <c r="H32" i="19"/>
  <c r="I31" i="19"/>
  <c r="H31" i="19"/>
  <c r="H30" i="19"/>
  <c r="H29" i="19"/>
  <c r="I28" i="19"/>
  <c r="H28" i="19"/>
  <c r="H27" i="19"/>
  <c r="I26" i="19"/>
  <c r="H26" i="19"/>
  <c r="H25" i="19"/>
  <c r="N24" i="19"/>
  <c r="M24" i="19"/>
  <c r="I24" i="19"/>
  <c r="H24" i="19"/>
  <c r="I23" i="19"/>
  <c r="H23" i="19"/>
  <c r="I22" i="19"/>
  <c r="H22" i="19"/>
  <c r="I21" i="19"/>
  <c r="H21" i="19"/>
  <c r="I20" i="19"/>
  <c r="H20" i="19"/>
  <c r="H19" i="19"/>
  <c r="I18" i="19"/>
  <c r="H18" i="19"/>
  <c r="M17" i="19"/>
  <c r="I17" i="19"/>
  <c r="H17" i="19"/>
  <c r="M16" i="19"/>
  <c r="I16" i="19"/>
  <c r="H16" i="19"/>
  <c r="I15" i="19"/>
  <c r="H15" i="19"/>
  <c r="I14" i="19"/>
  <c r="H14" i="19"/>
  <c r="I13" i="19"/>
  <c r="H13" i="19"/>
  <c r="I12" i="19"/>
  <c r="H12" i="19"/>
  <c r="M11" i="19"/>
  <c r="I11" i="19"/>
  <c r="H11" i="19"/>
  <c r="N10" i="19"/>
  <c r="M10" i="19"/>
  <c r="I10" i="19"/>
  <c r="H10" i="19"/>
  <c r="N9" i="19"/>
  <c r="M9" i="19"/>
  <c r="I9" i="19"/>
  <c r="H9" i="19"/>
  <c r="M8" i="19"/>
  <c r="I8" i="19"/>
  <c r="H8" i="19"/>
  <c r="L7" i="19"/>
  <c r="J7" i="19"/>
  <c r="M7" i="19" s="1"/>
  <c r="G7" i="19"/>
  <c r="F7" i="19"/>
  <c r="E7" i="19"/>
  <c r="K7" i="19" l="1"/>
  <c r="N7" i="19" s="1"/>
  <c r="I7" i="19"/>
  <c r="H7" i="19"/>
  <c r="N10" i="18"/>
  <c r="N9" i="18"/>
  <c r="N24" i="18"/>
  <c r="N35" i="18"/>
  <c r="N42" i="18"/>
  <c r="N41" i="18"/>
  <c r="N40" i="18"/>
  <c r="M43" i="18"/>
  <c r="K43" i="18"/>
  <c r="N43" i="18" s="1"/>
  <c r="K7" i="18"/>
  <c r="J41" i="17"/>
  <c r="M41" i="17" s="1"/>
  <c r="J40" i="17"/>
  <c r="M11" i="18"/>
  <c r="M16" i="18"/>
  <c r="M24" i="18"/>
  <c r="M40" i="17"/>
  <c r="M42" i="18"/>
  <c r="M41" i="18"/>
  <c r="H23" i="18"/>
  <c r="I23" i="18"/>
  <c r="M40" i="18"/>
  <c r="I40" i="18"/>
  <c r="H40" i="18"/>
  <c r="H39" i="18"/>
  <c r="I38" i="18"/>
  <c r="H38" i="18"/>
  <c r="I37" i="18"/>
  <c r="H37" i="18"/>
  <c r="I36" i="18"/>
  <c r="H36" i="18"/>
  <c r="M35" i="18"/>
  <c r="I35" i="18"/>
  <c r="H35" i="18"/>
  <c r="I34" i="18"/>
  <c r="H34" i="18"/>
  <c r="I33" i="18"/>
  <c r="H33" i="18"/>
  <c r="H32" i="18"/>
  <c r="I31" i="18"/>
  <c r="H31" i="18"/>
  <c r="H30" i="18"/>
  <c r="H29" i="18"/>
  <c r="I28" i="18"/>
  <c r="H28" i="18"/>
  <c r="H27" i="18"/>
  <c r="I26" i="18"/>
  <c r="H26" i="18"/>
  <c r="H25" i="18"/>
  <c r="I24" i="18"/>
  <c r="H24" i="18"/>
  <c r="I22" i="18"/>
  <c r="H22" i="18"/>
  <c r="I21" i="18"/>
  <c r="H21" i="18"/>
  <c r="I20" i="18"/>
  <c r="H20" i="18"/>
  <c r="H19" i="18"/>
  <c r="I18" i="18"/>
  <c r="H18" i="18"/>
  <c r="M17" i="18"/>
  <c r="I17" i="18"/>
  <c r="H17" i="18"/>
  <c r="I16" i="18"/>
  <c r="H16" i="18"/>
  <c r="I15" i="18"/>
  <c r="H15" i="18"/>
  <c r="I14" i="18"/>
  <c r="H14" i="18"/>
  <c r="I13" i="18"/>
  <c r="H13" i="18"/>
  <c r="I12" i="18"/>
  <c r="H12" i="18"/>
  <c r="I11" i="18"/>
  <c r="H11" i="18"/>
  <c r="M10" i="18"/>
  <c r="I10" i="18"/>
  <c r="H10" i="18"/>
  <c r="M9" i="18"/>
  <c r="I9" i="18"/>
  <c r="H9" i="18"/>
  <c r="M8" i="18"/>
  <c r="I8" i="18"/>
  <c r="H8" i="18"/>
  <c r="L7" i="18"/>
  <c r="J7" i="18"/>
  <c r="G7" i="18"/>
  <c r="H7" i="18" s="1"/>
  <c r="F7" i="18"/>
  <c r="E7" i="18"/>
  <c r="J7" i="17"/>
  <c r="K7" i="17"/>
  <c r="L7" i="17"/>
  <c r="N7" i="17" s="1"/>
  <c r="M39" i="17"/>
  <c r="I39" i="17"/>
  <c r="H39" i="17"/>
  <c r="H38" i="17"/>
  <c r="I37" i="17"/>
  <c r="H37" i="17"/>
  <c r="I36" i="17"/>
  <c r="H36" i="17"/>
  <c r="I35" i="17"/>
  <c r="H35" i="17"/>
  <c r="M34" i="17"/>
  <c r="I34" i="17"/>
  <c r="H34" i="17"/>
  <c r="I33" i="17"/>
  <c r="H33" i="17"/>
  <c r="I32" i="17"/>
  <c r="H32" i="17"/>
  <c r="H31" i="17"/>
  <c r="I30" i="17"/>
  <c r="H30" i="17"/>
  <c r="H29" i="17"/>
  <c r="H28" i="17"/>
  <c r="I27" i="17"/>
  <c r="H27" i="17"/>
  <c r="H26" i="17"/>
  <c r="I25" i="17"/>
  <c r="H25" i="17"/>
  <c r="H24" i="17"/>
  <c r="I23" i="17"/>
  <c r="H23" i="17"/>
  <c r="I22" i="17"/>
  <c r="H22" i="17"/>
  <c r="I21" i="17"/>
  <c r="H21" i="17"/>
  <c r="I20" i="17"/>
  <c r="H20" i="17"/>
  <c r="H19" i="17"/>
  <c r="I18" i="17"/>
  <c r="H18" i="17"/>
  <c r="M17" i="17"/>
  <c r="I17" i="17"/>
  <c r="H17" i="17"/>
  <c r="I16" i="17"/>
  <c r="H16" i="17"/>
  <c r="I15" i="17"/>
  <c r="H15" i="17"/>
  <c r="I14" i="17"/>
  <c r="H14" i="17"/>
  <c r="I13" i="17"/>
  <c r="H13" i="17"/>
  <c r="I12" i="17"/>
  <c r="H12" i="17"/>
  <c r="I11" i="17"/>
  <c r="H11" i="17"/>
  <c r="M10" i="17"/>
  <c r="I10" i="17"/>
  <c r="H10" i="17"/>
  <c r="M9" i="17"/>
  <c r="I9" i="17"/>
  <c r="H9" i="17"/>
  <c r="M8" i="17"/>
  <c r="I8" i="17"/>
  <c r="H8" i="17"/>
  <c r="G7" i="17"/>
  <c r="F7" i="17"/>
  <c r="E7" i="17"/>
  <c r="M34" i="16"/>
  <c r="M33" i="2"/>
  <c r="F36" i="2"/>
  <c r="F35" i="2"/>
  <c r="F34" i="2"/>
  <c r="F33" i="2"/>
  <c r="F32" i="2"/>
  <c r="F31" i="2"/>
  <c r="F30" i="2"/>
  <c r="F29" i="2"/>
  <c r="F26" i="2"/>
  <c r="F24" i="2"/>
  <c r="F23" i="2"/>
  <c r="F22" i="2"/>
  <c r="F21" i="2"/>
  <c r="F20" i="2"/>
  <c r="F18" i="2"/>
  <c r="F17" i="2"/>
  <c r="F16" i="2"/>
  <c r="F15" i="2"/>
  <c r="F14" i="2"/>
  <c r="F13" i="2"/>
  <c r="F12" i="2"/>
  <c r="M39" i="16"/>
  <c r="I39" i="16"/>
  <c r="H39" i="16"/>
  <c r="H38" i="16"/>
  <c r="I37" i="16"/>
  <c r="H37" i="16"/>
  <c r="I36" i="16"/>
  <c r="H36" i="16"/>
  <c r="I35" i="16"/>
  <c r="H35" i="16"/>
  <c r="I34" i="16"/>
  <c r="H34" i="16"/>
  <c r="I33" i="16"/>
  <c r="H33" i="16"/>
  <c r="I32" i="16"/>
  <c r="H32" i="16"/>
  <c r="H31" i="16"/>
  <c r="I30" i="16"/>
  <c r="H30" i="16"/>
  <c r="H29" i="16"/>
  <c r="H28" i="16"/>
  <c r="I27" i="16"/>
  <c r="H27" i="16"/>
  <c r="H26" i="16"/>
  <c r="I25" i="16"/>
  <c r="H25" i="16"/>
  <c r="H24" i="16"/>
  <c r="I23" i="16"/>
  <c r="H23" i="16"/>
  <c r="I22" i="16"/>
  <c r="H22" i="16"/>
  <c r="I21" i="16"/>
  <c r="H21" i="16"/>
  <c r="I20" i="16"/>
  <c r="H20" i="16"/>
  <c r="H19" i="16"/>
  <c r="I18" i="16"/>
  <c r="H18" i="16"/>
  <c r="M17" i="16"/>
  <c r="I17" i="16"/>
  <c r="H17" i="16"/>
  <c r="I16" i="16"/>
  <c r="H16" i="16"/>
  <c r="I15" i="16"/>
  <c r="H15" i="16"/>
  <c r="I14" i="16"/>
  <c r="H14" i="16"/>
  <c r="I13" i="16"/>
  <c r="H13" i="16"/>
  <c r="I12" i="16"/>
  <c r="H12" i="16"/>
  <c r="I11" i="16"/>
  <c r="H11" i="16"/>
  <c r="M10" i="16"/>
  <c r="I10" i="16"/>
  <c r="H10" i="16"/>
  <c r="M9" i="16"/>
  <c r="I9" i="16"/>
  <c r="H9" i="16"/>
  <c r="M8" i="16"/>
  <c r="H8" i="16"/>
  <c r="F7" i="16"/>
  <c r="L7" i="16"/>
  <c r="K7" i="16"/>
  <c r="J7" i="16"/>
  <c r="G7" i="16"/>
  <c r="E7" i="16"/>
  <c r="F8" i="2"/>
  <c r="N7" i="18" l="1"/>
  <c r="I7" i="18"/>
  <c r="M7" i="18"/>
  <c r="H7" i="17"/>
  <c r="I7" i="17"/>
  <c r="M7" i="17"/>
  <c r="M7" i="16"/>
  <c r="I7" i="16"/>
  <c r="H7" i="16"/>
  <c r="I8" i="16"/>
  <c r="M9" i="2"/>
  <c r="M10" i="2"/>
  <c r="M17" i="2"/>
  <c r="M38" i="2"/>
  <c r="M8" i="2"/>
  <c r="H8" i="2"/>
  <c r="I8" i="2"/>
  <c r="H9" i="2"/>
  <c r="I9" i="2"/>
  <c r="H10" i="2"/>
  <c r="I10" i="2"/>
  <c r="H11" i="2"/>
  <c r="I11" i="2"/>
  <c r="H12" i="2"/>
  <c r="I12" i="2"/>
  <c r="H13" i="2"/>
  <c r="I13" i="2"/>
  <c r="H14" i="2"/>
  <c r="I14" i="2"/>
  <c r="H15" i="2"/>
  <c r="I15" i="2"/>
  <c r="H16" i="2"/>
  <c r="I16" i="2"/>
  <c r="H17" i="2"/>
  <c r="I17" i="2"/>
  <c r="H18" i="2"/>
  <c r="I18" i="2"/>
  <c r="H19" i="2"/>
  <c r="H20" i="2"/>
  <c r="I20" i="2"/>
  <c r="H21" i="2"/>
  <c r="I21" i="2"/>
  <c r="H22" i="2"/>
  <c r="I22" i="2"/>
  <c r="H23" i="2"/>
  <c r="H24" i="2"/>
  <c r="I24" i="2"/>
  <c r="H25" i="2"/>
  <c r="H26" i="2"/>
  <c r="I26" i="2"/>
  <c r="H27" i="2"/>
  <c r="H28" i="2"/>
  <c r="H29" i="2"/>
  <c r="I29" i="2"/>
  <c r="H30" i="2"/>
  <c r="H31" i="2"/>
  <c r="I31" i="2"/>
  <c r="H32" i="2"/>
  <c r="I32" i="2"/>
  <c r="H33" i="2"/>
  <c r="I33" i="2"/>
  <c r="H34" i="2"/>
  <c r="I34" i="2"/>
  <c r="H35" i="2"/>
  <c r="I35" i="2"/>
  <c r="H36" i="2"/>
  <c r="I36" i="2"/>
  <c r="H37" i="2"/>
  <c r="H38" i="2"/>
  <c r="I38" i="2"/>
  <c r="J7" i="2"/>
  <c r="K7" i="2"/>
  <c r="L7" i="2"/>
  <c r="F7" i="2"/>
  <c r="G7" i="2"/>
  <c r="E7" i="2"/>
  <c r="I7" i="2" l="1"/>
  <c r="M7" i="2"/>
  <c r="H7" i="2"/>
</calcChain>
</file>

<file path=xl/sharedStrings.xml><?xml version="1.0" encoding="utf-8"?>
<sst xmlns="http://schemas.openxmlformats.org/spreadsheetml/2006/main" count="750" uniqueCount="77">
  <si>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</si>
  <si>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</si>
  <si>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</si>
  <si>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</si>
  <si>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Загальний фонд</t>
  </si>
  <si>
    <t>Спеціальний фонд</t>
  </si>
  <si>
    <t>Дніпровська районна в місті Києві державна адміністрація</t>
  </si>
  <si>
    <t>Керівництво і управління Дніпровською районною в місті Києві державною адміністрацією</t>
  </si>
  <si>
    <t>Надання дошкільної освіти</t>
  </si>
  <si>
    <t>Надання загальної середньої освіти закладами загальної середньої освіти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</si>
  <si>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</si>
  <si>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Надання загальної середньої освіти спеціалізованими закладами загальної середньої освіти</t>
  </si>
  <si>
    <t>Надання позашкільної освіти закладами позашкільної освіти, заходи із позашкільної роботи з дітьми</t>
  </si>
  <si>
    <t>Надання спеціальної освіти мистецькими школами</t>
  </si>
  <si>
    <t>Забезпечення діяльності інших закладів у сфері освіти</t>
  </si>
  <si>
    <t>Інші програми та заходи у сфері освіти</t>
  </si>
  <si>
    <t>Забезпечення діяльності інклюзивно-ресурсних центрів за рахунок коштів місцевого бюджету</t>
  </si>
  <si>
    <t>Забезпечення діяльності інклюзивно-ресурсних центрів за рахунок освітньої субвенції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</si>
  <si>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</si>
  <si>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Надання реабілітаційних послуг особам з інвалідністю та дітям з інвалідністю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</si>
  <si>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</si>
  <si>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Утримання та забезпечення діяльності центрів соціальних служб</t>
  </si>
  <si>
    <t>Заходи державної політики з питань сім'ї</t>
  </si>
  <si>
    <t>Утримання клубів для підлітків за місцем проживання</t>
  </si>
  <si>
    <t>Інші заходи та заклади молодіжної політики</t>
  </si>
  <si>
    <t>Організація та проведення громадських робіт</t>
  </si>
  <si>
    <t>Забезпечення діяльності інших закладів у сфері соціального захисту і соціального забезпечення</t>
  </si>
  <si>
    <t>Інші заходи у сфері соціального захисту і соціального забезпечення</t>
  </si>
  <si>
    <t>Фінансова підтримка театрів</t>
  </si>
  <si>
    <t>Забезпечення діяльності бібліотек</t>
  </si>
  <si>
    <t>Забезпечення діяльності палаців i будинків культури, клубів, центрів дозвілля та iнших клубних закладів</t>
  </si>
  <si>
    <t>Забезпечення діяльності інших закладів в галузі культури і мистецтва</t>
  </si>
  <si>
    <t>Інші заходи в галузі культури і мистецтва</t>
  </si>
  <si>
    <t>Утримання та навчально-тренувальна робота комунальних дитячо-юнацьких спортивних шкіл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</si>
  <si>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</si>
  <si>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Експлуатація та технічне обслуговування житлового фонду</t>
  </si>
  <si>
    <t>План на рік</t>
  </si>
  <si>
    <t>План на звітний період</t>
  </si>
  <si>
    <t>Профінансовано за звітний період</t>
  </si>
  <si>
    <t>до планових прихначень року</t>
  </si>
  <si>
    <t>до планових прихначень звітного періоду</t>
  </si>
  <si>
    <t>грн</t>
  </si>
  <si>
    <t>Аналіз фінансування в розрізі програм за період з 01.01.2023 по 31.01.2023</t>
  </si>
  <si>
    <t>Аналіз фінансування в розрізі програм за період з 01.01.2023 по 28.02.2023</t>
  </si>
  <si>
    <t>Аналіз фінансування в розрізі програм за період з 01.01.2023 по31.03.2023</t>
  </si>
  <si>
    <t>Інша діяльність, пов’язана з експлуатацією об’єктів житлово-комунального господарства</t>
  </si>
  <si>
    <t>Будівництво об'єктів житлово-комунального господарства</t>
  </si>
  <si>
    <t>Аналіз фінансування в розрізі програм за період з 01.01.2023 по 30.04.2023</t>
  </si>
  <si>
    <t>Надання загальної середньої освіти закладами загальної середньої освіти за рахунок коштів місцевого бюджету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</si>
  <si>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коштів місцевого бюджету</t>
  </si>
  <si>
    <t>Надання загальної середньої освіти спеціалізованими закладами загальної середньої освіти за рахунок коштів місцевого бюджету</t>
  </si>
  <si>
    <t>Надання загальної середньої освіти закладами загальної середньої освіти за рахунок освітньої субвенції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</si>
  <si>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освітньої субвенції</t>
  </si>
  <si>
    <t>Надання загальної середньої освіти спеціалізованими закладами загальної середньої освіти за рахунок освітньої субвенції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</si>
  <si>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</si>
  <si>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>Забезпечення надійної та безперебійної експлуатації ліфтів</t>
  </si>
  <si>
    <t>Аналіз фінансування в розрізі програм за період з 01.01.2023 по 31.05.2023</t>
  </si>
  <si>
    <t>Аналіз фінансування в розрізі програм за період з 01.01.2023 по 30.06.2023</t>
  </si>
  <si>
    <t xml:space="preserve"> Грошова компенсація за належні для отримання жилі приміщення для сімей осіб, визначених абзацами 5 - 8 пункту 1 статті 10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</si>
  <si>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1.1. 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19 - 20 частини першої статті 6 Закону України "Про статус ветеранів війни, гарантії їх соціального захисту", та які потребують поліпшення житлових умов.</t>
  </si>
  <si>
    <t>Аналіз фінансування в розрізі програм за період з 01.01.2023 по 31.07.2023</t>
  </si>
  <si>
    <t>Аналіз фінансування в розрізі програм за період з 01.01.2023 по 31.08.2023</t>
  </si>
  <si>
    <t>Заходи із запобігання та ліквідації наслідків надзвичайної ситуації у будівлі або споруді житлового призначення за рахунок коштів резервного фонду місцевого бюджету</t>
  </si>
  <si>
    <t>% освоєння</t>
  </si>
  <si>
    <t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19 - 20 частини першої статті 6 Закону України "Про статус ветеранів війни, гарантії їх соціального захисту", та які потребують поліпшення житлових умов.</t>
  </si>
  <si>
    <t>Аналіз фінансування в розрізі програм за період з 01.01.2023 по 30.09.2023</t>
  </si>
  <si>
    <t>Співфінансування заходів, що реалізуються за рахунок субвенції з державного бюджету місцевим бюджетам на облаштування безпечних умов у закладах загальної середньої освіти</t>
  </si>
  <si>
    <t>Виконання заходів щодо облаштування безпечних умов у закладах загальної середньої освіти за рахунок субвенції з державного бюджету місцевим бюджетам</t>
  </si>
  <si>
    <t>Будівництво освітніх установ та закладів</t>
  </si>
  <si>
    <t>Аналіз фінансування в розрізі програм за період з 01.01.2023 по 31.10.2023</t>
  </si>
  <si>
    <t>Реалізація заходів, за рахунок освітньої субвенції з державного бюджету місцевим бюджетам (за спеціальним фондом державного бюджету)</t>
  </si>
  <si>
    <t>Аналіз фінансування в розрізі програм за період з 01.01.2023 по 30.11.2023</t>
  </si>
  <si>
    <t>Аналіз фінансування в розрізі програм за період з 01.01.2023 по 31.12.2023</t>
  </si>
  <si>
    <t>% освоєння до планових прихначень року</t>
  </si>
  <si>
    <t>Уточнений план на рік</t>
  </si>
  <si>
    <t>Співфінансування заходів, що реалізуються за рахунок освітньої субвенції з державного бюджету місцевим бюджетам (за спеціальним фондом державного бюджету)</t>
  </si>
  <si>
    <t>ЗВІТ ПРО ВИКОНАННЯ ПАСПОРТІВ БЮДЖЕТНИХ ПРОГРАМ ЗА 2023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</si>
</sst>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&quot;  &quot;"/>
    <numFmt numFmtId="165" formatCode="0000"/>
    <numFmt numFmtId="166" formatCode="0000&quot;    &quot;"/>
    <numFmt numFmtId="167" formatCode="0&quot;    &quot;"/>
    <numFmt numFmtId="168" formatCode="0.0%"/>
  </numFmts>
  <fonts count="11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9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7">
    <xf numFmtId="0" fontId="0" fillId="0" borderId="0" xfId="0"/>
    <xf numFmtId="0" fontId="1" fillId="0" borderId="0" xfId="0" applyFont="1" applyAlignment="1">
      <alignment horizontal="left"/>
    </xf>
    <xf numFmtId="1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67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168" fontId="2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168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left" vertical="top" wrapText="1"/>
    </xf>
    <xf numFmtId="3" fontId="0" fillId="0" borderId="0" xfId="0" applyNumberFormat="1"/>
    <xf numFmtId="164" fontId="1" fillId="0" borderId="4" xfId="0" applyNumberFormat="1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8" fillId="0" borderId="1" xfId="1" applyFont="1" applyBorder="1" applyAlignment="1">
      <alignment horizontal="left" vertical="center" wrapText="1"/>
    </xf>
    <xf numFmtId="0" fontId="8" fillId="0" borderId="5" xfId="1" applyFont="1" applyBorder="1" applyAlignment="1">
      <alignment horizontal="left" vertical="top" wrapText="1"/>
    </xf>
    <xf numFmtId="3" fontId="1" fillId="0" borderId="0" xfId="0" applyNumberFormat="1" applyFont="1" applyAlignment="1">
      <alignment horizontal="left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1" fillId="0" borderId="1" xfId="1" applyFont="1" applyBorder="1" applyAlignment="1">
      <alignment horizontal="left" vertical="center" wrapText="1"/>
    </xf>
    <xf numFmtId="0" fontId="1" fillId="0" borderId="5" xfId="1" applyFont="1" applyBorder="1" applyAlignment="1">
      <alignment horizontal="left" vertical="top" wrapText="1"/>
    </xf>
    <xf numFmtId="164" fontId="1" fillId="0" borderId="6" xfId="0" applyNumberFormat="1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 wrapText="1"/>
    </xf>
    <xf numFmtId="166" fontId="1" fillId="0" borderId="7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top" wrapText="1"/>
    </xf>
    <xf numFmtId="166" fontId="1" fillId="0" borderId="8" xfId="0" applyNumberFormat="1" applyFont="1" applyBorder="1" applyAlignment="1">
      <alignment horizontal="center" vertical="center" wrapText="1"/>
    </xf>
    <xf numFmtId="166" fontId="1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5" fillId="0" borderId="0" xfId="1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</cellXfs>
  <cellStyles count="2">
    <cellStyle name="Звичайни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59B40-A44F-49EF-B63B-D694F5D508C6}">
  <dimension ref="A1:B45"/>
  <sheetViews>
    <sheetView tabSelected="1" view="pageBreakPreview" topLeftCell="A22" zoomScale="85" zoomScaleNormal="110" zoomScaleSheetLayoutView="85" workbookViewId="0">
      <selection sqref="A1:B45"/>
    </sheetView>
  </sheetViews>
  <sheetFormatPr defaultRowHeight="15" x14ac:dyDescent="0.25"/>
  <cols>
    <col min="1" max="1" width="20.85546875" customWidth="1"/>
    <col min="2" max="2" width="102.140625" customWidth="1"/>
  </cols>
  <sheetData>
    <row r="1" spans="1:2" ht="23.25" customHeight="1" x14ac:dyDescent="0.25">
      <c r="A1" s="49" t="s">
        <v>76</v>
      </c>
      <c r="B1" s="49"/>
    </row>
    <row r="2" spans="1:2" ht="52.5" customHeight="1" x14ac:dyDescent="0.25">
      <c r="A2" s="12" t="s">
        <v>0</v>
      </c>
      <c r="B2" s="12" t="s">
        <v>3</v>
      </c>
    </row>
    <row r="3" spans="1:2" x14ac:dyDescent="0.25">
      <c r="A3" s="10">
        <v>4310160</v>
      </c>
      <c r="B3" s="48" t="s">
        <v>7</v>
      </c>
    </row>
    <row r="4" spans="1:2" ht="16.5" customHeight="1" x14ac:dyDescent="0.25">
      <c r="A4" s="10">
        <v>4311010</v>
      </c>
      <c r="B4" s="48" t="s">
        <v>8</v>
      </c>
    </row>
    <row r="5" spans="1:2" x14ac:dyDescent="0.25">
      <c r="A5" s="10">
        <v>4311021</v>
      </c>
      <c r="B5" s="48" t="s">
        <v>48</v>
      </c>
    </row>
    <row r="6" spans="1:2" ht="22.5" x14ac:dyDescent="0.25">
      <c r="A6" s="10">
        <v>4311022</v>
      </c>
      <c r="B6" s="48" t="s">
        <v>49</v>
      </c>
    </row>
    <row r="7" spans="1:2" ht="22.5" x14ac:dyDescent="0.25">
      <c r="A7" s="10">
        <v>4311023</v>
      </c>
      <c r="B7" s="48" t="s">
        <v>50</v>
      </c>
    </row>
    <row r="8" spans="1:2" x14ac:dyDescent="0.25">
      <c r="A8" s="10">
        <v>4311031</v>
      </c>
      <c r="B8" s="48" t="s">
        <v>51</v>
      </c>
    </row>
    <row r="9" spans="1:2" ht="22.5" x14ac:dyDescent="0.25">
      <c r="A9" s="10">
        <v>4311032</v>
      </c>
      <c r="B9" s="48" t="s">
        <v>52</v>
      </c>
    </row>
    <row r="10" spans="1:2" ht="22.5" x14ac:dyDescent="0.25">
      <c r="A10" s="10">
        <v>4311033</v>
      </c>
      <c r="B10" s="48" t="s">
        <v>53</v>
      </c>
    </row>
    <row r="11" spans="1:2" x14ac:dyDescent="0.25">
      <c r="A11" s="10">
        <v>4311070</v>
      </c>
      <c r="B11" s="48" t="s">
        <v>12</v>
      </c>
    </row>
    <row r="12" spans="1:2" x14ac:dyDescent="0.25">
      <c r="A12" s="10">
        <v>4311080</v>
      </c>
      <c r="B12" s="48" t="s">
        <v>13</v>
      </c>
    </row>
    <row r="13" spans="1:2" x14ac:dyDescent="0.25">
      <c r="A13" s="10">
        <v>4311141</v>
      </c>
      <c r="B13" s="48" t="s">
        <v>14</v>
      </c>
    </row>
    <row r="14" spans="1:2" x14ac:dyDescent="0.25">
      <c r="A14" s="10">
        <v>4311142</v>
      </c>
      <c r="B14" s="48" t="s">
        <v>15</v>
      </c>
    </row>
    <row r="15" spans="1:2" x14ac:dyDescent="0.25">
      <c r="A15" s="10">
        <v>4311151</v>
      </c>
      <c r="B15" s="48" t="s">
        <v>16</v>
      </c>
    </row>
    <row r="16" spans="1:2" x14ac:dyDescent="0.25">
      <c r="A16" s="10">
        <v>4311152</v>
      </c>
      <c r="B16" s="48" t="s">
        <v>17</v>
      </c>
    </row>
    <row r="17" spans="1:2" ht="22.5" x14ac:dyDescent="0.25">
      <c r="A17" s="10">
        <v>4311200</v>
      </c>
      <c r="B17" s="48" t="s">
        <v>18</v>
      </c>
    </row>
    <row r="18" spans="1:2" ht="22.5" x14ac:dyDescent="0.25">
      <c r="A18" s="10">
        <v>4311210</v>
      </c>
      <c r="B18" s="48" t="s">
        <v>54</v>
      </c>
    </row>
    <row r="19" spans="1:2" ht="22.5" x14ac:dyDescent="0.25">
      <c r="A19" s="40">
        <v>4311261</v>
      </c>
      <c r="B19" s="48" t="s">
        <v>66</v>
      </c>
    </row>
    <row r="20" spans="1:2" ht="22.5" x14ac:dyDescent="0.25">
      <c r="A20" s="40">
        <v>4311262</v>
      </c>
      <c r="B20" s="48" t="s">
        <v>67</v>
      </c>
    </row>
    <row r="21" spans="1:2" ht="22.5" x14ac:dyDescent="0.25">
      <c r="A21" s="40">
        <v>4311271</v>
      </c>
      <c r="B21" s="48" t="s">
        <v>75</v>
      </c>
    </row>
    <row r="22" spans="1:2" ht="22.5" x14ac:dyDescent="0.25">
      <c r="A22" s="40">
        <v>4311272</v>
      </c>
      <c r="B22" s="48" t="s">
        <v>70</v>
      </c>
    </row>
    <row r="23" spans="1:2" x14ac:dyDescent="0.25">
      <c r="A23" s="10">
        <v>4313105</v>
      </c>
      <c r="B23" s="48" t="s">
        <v>19</v>
      </c>
    </row>
    <row r="24" spans="1:2" ht="22.5" x14ac:dyDescent="0.25">
      <c r="A24" s="10">
        <v>4313111</v>
      </c>
      <c r="B24" s="48" t="s">
        <v>20</v>
      </c>
    </row>
    <row r="25" spans="1:2" x14ac:dyDescent="0.25">
      <c r="A25" s="10">
        <v>4313121</v>
      </c>
      <c r="B25" s="48" t="s">
        <v>21</v>
      </c>
    </row>
    <row r="26" spans="1:2" ht="18" customHeight="1" x14ac:dyDescent="0.25">
      <c r="A26" s="10">
        <v>4313123</v>
      </c>
      <c r="B26" s="48" t="s">
        <v>22</v>
      </c>
    </row>
    <row r="27" spans="1:2" x14ac:dyDescent="0.25">
      <c r="A27" s="10">
        <v>4313132</v>
      </c>
      <c r="B27" s="48" t="s">
        <v>23</v>
      </c>
    </row>
    <row r="28" spans="1:2" x14ac:dyDescent="0.25">
      <c r="A28" s="10">
        <v>4313133</v>
      </c>
      <c r="B28" s="48" t="s">
        <v>24</v>
      </c>
    </row>
    <row r="29" spans="1:2" x14ac:dyDescent="0.25">
      <c r="A29" s="10">
        <v>4313210</v>
      </c>
      <c r="B29" s="48" t="s">
        <v>25</v>
      </c>
    </row>
    <row r="30" spans="1:2" ht="94.5" customHeight="1" x14ac:dyDescent="0.25">
      <c r="A30" s="10">
        <v>4313221</v>
      </c>
      <c r="B30" s="38" t="s">
        <v>58</v>
      </c>
    </row>
    <row r="31" spans="1:2" ht="101.25" x14ac:dyDescent="0.25">
      <c r="A31" s="10">
        <v>4313222</v>
      </c>
      <c r="B31" s="38" t="s">
        <v>64</v>
      </c>
    </row>
    <row r="32" spans="1:2" x14ac:dyDescent="0.25">
      <c r="A32" s="10">
        <v>4313241</v>
      </c>
      <c r="B32" s="48" t="s">
        <v>26</v>
      </c>
    </row>
    <row r="33" spans="1:2" ht="23.25" customHeight="1" x14ac:dyDescent="0.25">
      <c r="A33" s="10">
        <v>4313242</v>
      </c>
      <c r="B33" s="48" t="s">
        <v>27</v>
      </c>
    </row>
    <row r="34" spans="1:2" x14ac:dyDescent="0.25">
      <c r="A34" s="10">
        <v>4314010</v>
      </c>
      <c r="B34" s="48" t="s">
        <v>28</v>
      </c>
    </row>
    <row r="35" spans="1:2" x14ac:dyDescent="0.25">
      <c r="A35" s="10">
        <v>4314030</v>
      </c>
      <c r="B35" s="48" t="s">
        <v>29</v>
      </c>
    </row>
    <row r="36" spans="1:2" x14ac:dyDescent="0.25">
      <c r="A36" s="10">
        <v>4314060</v>
      </c>
      <c r="B36" s="48" t="s">
        <v>30</v>
      </c>
    </row>
    <row r="37" spans="1:2" x14ac:dyDescent="0.25">
      <c r="A37" s="10">
        <v>4314081</v>
      </c>
      <c r="B37" s="48" t="s">
        <v>31</v>
      </c>
    </row>
    <row r="38" spans="1:2" x14ac:dyDescent="0.25">
      <c r="A38" s="10">
        <v>4314082</v>
      </c>
      <c r="B38" s="48" t="s">
        <v>32</v>
      </c>
    </row>
    <row r="39" spans="1:2" x14ac:dyDescent="0.25">
      <c r="A39" s="10">
        <v>4315031</v>
      </c>
      <c r="B39" s="48" t="s">
        <v>33</v>
      </c>
    </row>
    <row r="40" spans="1:2" ht="29.25" customHeight="1" x14ac:dyDescent="0.25">
      <c r="A40" s="10">
        <v>4315061</v>
      </c>
      <c r="B40" s="48" t="s">
        <v>34</v>
      </c>
    </row>
    <row r="41" spans="1:2" ht="27.75" customHeight="1" x14ac:dyDescent="0.25">
      <c r="A41" s="10">
        <v>4316011</v>
      </c>
      <c r="B41" s="48" t="s">
        <v>35</v>
      </c>
    </row>
    <row r="42" spans="1:2" ht="27.75" customHeight="1" x14ac:dyDescent="0.25">
      <c r="A42" s="23">
        <v>4316015</v>
      </c>
      <c r="B42" s="48" t="s">
        <v>55</v>
      </c>
    </row>
    <row r="43" spans="1:2" s="18" customFormat="1" x14ac:dyDescent="0.25">
      <c r="A43" s="20">
        <v>4316017</v>
      </c>
      <c r="B43" s="48" t="s">
        <v>45</v>
      </c>
    </row>
    <row r="44" spans="1:2" s="18" customFormat="1" ht="26.25" customHeight="1" x14ac:dyDescent="0.25">
      <c r="A44" s="20">
        <v>4317310</v>
      </c>
      <c r="B44" s="48" t="s">
        <v>46</v>
      </c>
    </row>
    <row r="45" spans="1:2" s="18" customFormat="1" ht="26.25" customHeight="1" x14ac:dyDescent="0.25">
      <c r="A45" s="40">
        <v>4317321</v>
      </c>
      <c r="B45" s="48" t="s">
        <v>68</v>
      </c>
    </row>
  </sheetData>
  <mergeCells count="1">
    <mergeCell ref="A1:B1"/>
  </mergeCells>
  <pageMargins left="0.31496062992125984" right="0.31496062992125984" top="0.35433070866141736" bottom="0.15748031496062992" header="0.31496062992125984" footer="0.31496062992125984"/>
  <pageSetup paperSize="9" scale="71" orientation="portrait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3"/>
  <sheetViews>
    <sheetView view="pageBreakPreview" zoomScale="98" zoomScaleNormal="110" zoomScaleSheetLayoutView="98" workbookViewId="0">
      <selection activeCell="M4" activeCellId="1" sqref="H4:I4 M4:N4"/>
    </sheetView>
  </sheetViews>
  <sheetFormatPr defaultRowHeight="15" x14ac:dyDescent="0.25"/>
  <cols>
    <col min="4" max="4" width="31.140625" customWidth="1"/>
    <col min="5" max="5" width="14" customWidth="1"/>
    <col min="6" max="7" width="14.85546875" customWidth="1"/>
    <col min="8" max="8" width="12.5703125" customWidth="1"/>
    <col min="9" max="9" width="12.28515625" customWidth="1"/>
    <col min="10" max="10" width="11.85546875" customWidth="1"/>
    <col min="11" max="11" width="12.42578125" customWidth="1"/>
    <col min="12" max="12" width="14.85546875" customWidth="1"/>
    <col min="13" max="13" width="12.140625" customWidth="1"/>
    <col min="14" max="14" width="13" customWidth="1"/>
    <col min="15" max="15" width="11.7109375" bestFit="1" customWidth="1"/>
  </cols>
  <sheetData>
    <row r="1" spans="1:15" ht="23.25" customHeight="1" x14ac:dyDescent="0.25">
      <c r="A1" s="49" t="s">
        <v>47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 t="s">
        <v>41</v>
      </c>
    </row>
    <row r="3" spans="1:15" x14ac:dyDescent="0.25">
      <c r="A3" s="50" t="s">
        <v>0</v>
      </c>
      <c r="B3" s="50" t="s">
        <v>1</v>
      </c>
      <c r="C3" s="50" t="s">
        <v>2</v>
      </c>
      <c r="D3" s="50" t="s">
        <v>3</v>
      </c>
      <c r="E3" s="50" t="s">
        <v>4</v>
      </c>
      <c r="F3" s="50"/>
      <c r="G3" s="50"/>
      <c r="H3" s="50"/>
      <c r="I3" s="50"/>
      <c r="J3" s="50" t="s">
        <v>5</v>
      </c>
      <c r="K3" s="50"/>
      <c r="L3" s="50"/>
      <c r="M3" s="50"/>
      <c r="N3" s="50"/>
    </row>
    <row r="4" spans="1:15" ht="15" customHeight="1" x14ac:dyDescent="0.25">
      <c r="A4" s="50"/>
      <c r="B4" s="50"/>
      <c r="C4" s="50"/>
      <c r="D4" s="50"/>
      <c r="E4" s="50" t="s">
        <v>36</v>
      </c>
      <c r="F4" s="50" t="s">
        <v>37</v>
      </c>
      <c r="G4" s="50" t="s">
        <v>38</v>
      </c>
      <c r="H4" s="51" t="s">
        <v>63</v>
      </c>
      <c r="I4" s="50"/>
      <c r="J4" s="50" t="s">
        <v>36</v>
      </c>
      <c r="K4" s="50" t="s">
        <v>37</v>
      </c>
      <c r="L4" s="50" t="s">
        <v>38</v>
      </c>
      <c r="M4" s="51" t="s">
        <v>63</v>
      </c>
      <c r="N4" s="50"/>
    </row>
    <row r="5" spans="1:15" ht="85.5" customHeight="1" x14ac:dyDescent="0.25">
      <c r="A5" s="50"/>
      <c r="B5" s="50"/>
      <c r="C5" s="50"/>
      <c r="D5" s="50"/>
      <c r="E5" s="50"/>
      <c r="F5" s="50"/>
      <c r="G5" s="50"/>
      <c r="H5" s="12" t="s">
        <v>39</v>
      </c>
      <c r="I5" s="12" t="s">
        <v>40</v>
      </c>
      <c r="J5" s="50"/>
      <c r="K5" s="50"/>
      <c r="L5" s="50"/>
      <c r="M5" s="12" t="s">
        <v>39</v>
      </c>
      <c r="N5" s="12" t="s">
        <v>40</v>
      </c>
    </row>
    <row r="6" spans="1:15" x14ac:dyDescent="0.25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  <c r="L6" s="2">
        <v>12</v>
      </c>
      <c r="M6" s="2">
        <v>13</v>
      </c>
      <c r="N6" s="2">
        <v>14</v>
      </c>
    </row>
    <row r="7" spans="1:15" ht="23.25" customHeight="1" x14ac:dyDescent="0.25">
      <c r="A7" s="8">
        <v>4300000</v>
      </c>
      <c r="B7" s="3"/>
      <c r="C7" s="3"/>
      <c r="D7" s="9" t="s">
        <v>6</v>
      </c>
      <c r="E7" s="13">
        <f>SUM(E8:E40)</f>
        <v>2741881116</v>
      </c>
      <c r="F7" s="13">
        <f>SUM(F8:F40)</f>
        <v>904636259</v>
      </c>
      <c r="G7" s="13">
        <f>SUM(G8:G40)</f>
        <v>744816697</v>
      </c>
      <c r="H7" s="14">
        <f>G7/E7</f>
        <v>0.2716444169127864</v>
      </c>
      <c r="I7" s="14">
        <f>G7/F7</f>
        <v>0.82333279214712529</v>
      </c>
      <c r="J7" s="13">
        <f>SUM(J8:J43)</f>
        <v>327548993</v>
      </c>
      <c r="K7" s="13">
        <f t="shared" ref="K7:L7" si="0">SUM(K8:K43)</f>
        <v>47706882</v>
      </c>
      <c r="L7" s="13">
        <f t="shared" si="0"/>
        <v>30337659</v>
      </c>
      <c r="M7" s="14">
        <f>L7/J7</f>
        <v>9.2620217580702505E-2</v>
      </c>
      <c r="N7" s="14">
        <f>L7/K7</f>
        <v>0.63591787449030934</v>
      </c>
      <c r="O7" s="22"/>
    </row>
    <row r="8" spans="1:15" ht="33.75" x14ac:dyDescent="0.25">
      <c r="A8" s="10">
        <v>4310160</v>
      </c>
      <c r="B8" s="4">
        <v>160</v>
      </c>
      <c r="C8" s="5">
        <v>111</v>
      </c>
      <c r="D8" s="11" t="s">
        <v>7</v>
      </c>
      <c r="E8" s="15">
        <v>135794452</v>
      </c>
      <c r="F8" s="15">
        <v>46297464</v>
      </c>
      <c r="G8" s="15">
        <v>41286190</v>
      </c>
      <c r="H8" s="16">
        <f t="shared" ref="H8:H40" si="1">G8/E8</f>
        <v>0.30403443875601044</v>
      </c>
      <c r="I8" s="16">
        <f t="shared" ref="I8:I40" si="2">G8/F8</f>
        <v>0.89175921169245898</v>
      </c>
      <c r="J8" s="15">
        <v>78433144</v>
      </c>
      <c r="K8" s="15"/>
      <c r="L8" s="15"/>
      <c r="M8" s="16">
        <f>L8/J8</f>
        <v>0</v>
      </c>
      <c r="N8" s="16">
        <v>0</v>
      </c>
    </row>
    <row r="9" spans="1:15" ht="16.5" customHeight="1" x14ac:dyDescent="0.25">
      <c r="A9" s="10">
        <v>4311010</v>
      </c>
      <c r="B9" s="6">
        <v>1010</v>
      </c>
      <c r="C9" s="5">
        <v>910</v>
      </c>
      <c r="D9" s="11" t="s">
        <v>8</v>
      </c>
      <c r="E9" s="15">
        <v>837031381</v>
      </c>
      <c r="F9" s="15">
        <v>278842804</v>
      </c>
      <c r="G9" s="15">
        <v>222175191</v>
      </c>
      <c r="H9" s="16">
        <f t="shared" si="1"/>
        <v>0.26543233150299295</v>
      </c>
      <c r="I9" s="16">
        <f t="shared" si="2"/>
        <v>0.79677577406659561</v>
      </c>
      <c r="J9" s="15">
        <v>43850000</v>
      </c>
      <c r="K9" s="15">
        <v>1500000</v>
      </c>
      <c r="L9" s="15">
        <v>1484129</v>
      </c>
      <c r="M9" s="16">
        <f t="shared" ref="M9:M40" si="3">L9/J9</f>
        <v>3.384558722919042E-2</v>
      </c>
      <c r="N9" s="16">
        <f t="shared" ref="N9:N10" si="4">L9/K9</f>
        <v>0.98941933333333332</v>
      </c>
    </row>
    <row r="10" spans="1:15" ht="33.75" x14ac:dyDescent="0.25">
      <c r="A10" s="10">
        <v>4311021</v>
      </c>
      <c r="B10" s="6">
        <v>1021</v>
      </c>
      <c r="C10" s="5">
        <v>921</v>
      </c>
      <c r="D10" s="11" t="s">
        <v>48</v>
      </c>
      <c r="E10" s="15">
        <v>703967463</v>
      </c>
      <c r="F10" s="15">
        <v>242479655</v>
      </c>
      <c r="G10" s="15">
        <v>176850995</v>
      </c>
      <c r="H10" s="16">
        <f t="shared" si="1"/>
        <v>0.25122041045240751</v>
      </c>
      <c r="I10" s="16">
        <f t="shared" si="2"/>
        <v>0.72934364328421697</v>
      </c>
      <c r="J10" s="15">
        <v>60819664</v>
      </c>
      <c r="K10" s="15">
        <v>3000000</v>
      </c>
      <c r="L10" s="15">
        <v>2472958</v>
      </c>
      <c r="M10" s="16">
        <f t="shared" si="3"/>
        <v>4.0660500853802808E-2</v>
      </c>
      <c r="N10" s="16">
        <f t="shared" si="4"/>
        <v>0.82431933333333329</v>
      </c>
    </row>
    <row r="11" spans="1:15" ht="69.75" customHeight="1" x14ac:dyDescent="0.25">
      <c r="A11" s="10">
        <v>4311022</v>
      </c>
      <c r="B11" s="6">
        <v>1022</v>
      </c>
      <c r="C11" s="5">
        <v>922</v>
      </c>
      <c r="D11" s="11" t="s">
        <v>49</v>
      </c>
      <c r="E11" s="15">
        <v>42286586</v>
      </c>
      <c r="F11" s="15">
        <v>14576580</v>
      </c>
      <c r="G11" s="15">
        <v>9270946</v>
      </c>
      <c r="H11" s="16">
        <f t="shared" si="1"/>
        <v>0.21924082497461489</v>
      </c>
      <c r="I11" s="16">
        <f t="shared" si="2"/>
        <v>0.63601654160303722</v>
      </c>
      <c r="J11" s="15">
        <v>280000</v>
      </c>
      <c r="K11" s="15"/>
      <c r="L11" s="15"/>
      <c r="M11" s="16">
        <f t="shared" ref="M11" si="5">L11/J11</f>
        <v>0</v>
      </c>
      <c r="N11" s="16">
        <v>0</v>
      </c>
    </row>
    <row r="12" spans="1:15" ht="45" x14ac:dyDescent="0.25">
      <c r="A12" s="10">
        <v>4311023</v>
      </c>
      <c r="B12" s="6">
        <v>1023</v>
      </c>
      <c r="C12" s="5">
        <v>922</v>
      </c>
      <c r="D12" s="11" t="s">
        <v>50</v>
      </c>
      <c r="E12" s="15">
        <v>12343008</v>
      </c>
      <c r="F12" s="15">
        <v>3413811</v>
      </c>
      <c r="G12" s="15">
        <v>2018572</v>
      </c>
      <c r="H12" s="16">
        <f t="shared" si="1"/>
        <v>0.16353971414423454</v>
      </c>
      <c r="I12" s="16">
        <f t="shared" si="2"/>
        <v>0.59129576886359558</v>
      </c>
      <c r="J12" s="15"/>
      <c r="K12" s="15"/>
      <c r="L12" s="15"/>
      <c r="M12" s="16"/>
      <c r="N12" s="16"/>
    </row>
    <row r="13" spans="1:15" ht="33.75" x14ac:dyDescent="0.25">
      <c r="A13" s="10">
        <v>4311031</v>
      </c>
      <c r="B13" s="6">
        <v>1031</v>
      </c>
      <c r="C13" s="5">
        <v>921</v>
      </c>
      <c r="D13" s="11" t="s">
        <v>51</v>
      </c>
      <c r="E13" s="15">
        <v>569951400</v>
      </c>
      <c r="F13" s="15">
        <v>177967676</v>
      </c>
      <c r="G13" s="15">
        <v>176991651</v>
      </c>
      <c r="H13" s="16">
        <f t="shared" si="1"/>
        <v>0.31053814588401746</v>
      </c>
      <c r="I13" s="16">
        <f t="shared" si="2"/>
        <v>0.99451571756210377</v>
      </c>
      <c r="J13" s="15"/>
      <c r="K13" s="15"/>
      <c r="L13" s="15"/>
      <c r="M13" s="16"/>
      <c r="N13" s="16"/>
    </row>
    <row r="14" spans="1:15" ht="67.5" x14ac:dyDescent="0.25">
      <c r="A14" s="10">
        <v>4311032</v>
      </c>
      <c r="B14" s="6">
        <v>1032</v>
      </c>
      <c r="C14" s="5">
        <v>922</v>
      </c>
      <c r="D14" s="11" t="s">
        <v>52</v>
      </c>
      <c r="E14" s="15">
        <v>36652900</v>
      </c>
      <c r="F14" s="15">
        <v>11428776</v>
      </c>
      <c r="G14" s="15">
        <v>11212873</v>
      </c>
      <c r="H14" s="16">
        <f t="shared" si="1"/>
        <v>0.30592048650993509</v>
      </c>
      <c r="I14" s="16">
        <f t="shared" si="2"/>
        <v>0.98110882565202084</v>
      </c>
      <c r="J14" s="15"/>
      <c r="K14" s="15"/>
      <c r="L14" s="15"/>
      <c r="M14" s="16"/>
      <c r="N14" s="16"/>
    </row>
    <row r="15" spans="1:15" ht="45" x14ac:dyDescent="0.25">
      <c r="A15" s="10">
        <v>4311033</v>
      </c>
      <c r="B15" s="6">
        <v>1033</v>
      </c>
      <c r="C15" s="5">
        <v>922</v>
      </c>
      <c r="D15" s="11" t="s">
        <v>53</v>
      </c>
      <c r="E15" s="15">
        <v>3127000</v>
      </c>
      <c r="F15" s="15">
        <v>975065</v>
      </c>
      <c r="G15" s="15">
        <v>974896</v>
      </c>
      <c r="H15" s="16">
        <f t="shared" si="1"/>
        <v>0.3117671889990406</v>
      </c>
      <c r="I15" s="16">
        <f t="shared" si="2"/>
        <v>0.99982667822145188</v>
      </c>
      <c r="J15" s="15"/>
      <c r="K15" s="15"/>
      <c r="L15" s="15"/>
      <c r="M15" s="16"/>
      <c r="N15" s="16"/>
    </row>
    <row r="16" spans="1:15" ht="33.75" x14ac:dyDescent="0.25">
      <c r="A16" s="10">
        <v>4311070</v>
      </c>
      <c r="B16" s="6">
        <v>1070</v>
      </c>
      <c r="C16" s="5">
        <v>960</v>
      </c>
      <c r="D16" s="11" t="s">
        <v>12</v>
      </c>
      <c r="E16" s="15">
        <v>76291786</v>
      </c>
      <c r="F16" s="15">
        <v>24126220</v>
      </c>
      <c r="G16" s="15">
        <v>18643155</v>
      </c>
      <c r="H16" s="16">
        <f t="shared" si="1"/>
        <v>0.244366477408197</v>
      </c>
      <c r="I16" s="16">
        <f t="shared" si="2"/>
        <v>0.77273418712090003</v>
      </c>
      <c r="J16" s="15">
        <v>1500000</v>
      </c>
      <c r="K16" s="15"/>
      <c r="L16" s="15"/>
      <c r="M16" s="16">
        <f t="shared" ref="M16" si="6">L16/J16</f>
        <v>0</v>
      </c>
      <c r="N16" s="16">
        <v>0</v>
      </c>
    </row>
    <row r="17" spans="1:14" ht="22.5" x14ac:dyDescent="0.25">
      <c r="A17" s="10">
        <v>4311080</v>
      </c>
      <c r="B17" s="6">
        <v>1080</v>
      </c>
      <c r="C17" s="5">
        <v>960</v>
      </c>
      <c r="D17" s="11" t="s">
        <v>13</v>
      </c>
      <c r="E17" s="15">
        <v>98948800</v>
      </c>
      <c r="F17" s="15">
        <v>28279242</v>
      </c>
      <c r="G17" s="15">
        <v>26480801</v>
      </c>
      <c r="H17" s="16">
        <f t="shared" si="1"/>
        <v>0.2676212445224197</v>
      </c>
      <c r="I17" s="16">
        <f t="shared" si="2"/>
        <v>0.93640420065007401</v>
      </c>
      <c r="J17" s="15">
        <v>750000</v>
      </c>
      <c r="K17" s="15"/>
      <c r="L17" s="15"/>
      <c r="M17" s="16">
        <f t="shared" si="3"/>
        <v>0</v>
      </c>
      <c r="N17" s="16">
        <v>0</v>
      </c>
    </row>
    <row r="18" spans="1:14" ht="22.5" x14ac:dyDescent="0.25">
      <c r="A18" s="10">
        <v>4311141</v>
      </c>
      <c r="B18" s="6">
        <v>1141</v>
      </c>
      <c r="C18" s="5">
        <v>990</v>
      </c>
      <c r="D18" s="11" t="s">
        <v>14</v>
      </c>
      <c r="E18" s="15">
        <v>46651490</v>
      </c>
      <c r="F18" s="15">
        <v>14739170</v>
      </c>
      <c r="G18" s="15">
        <v>13019847</v>
      </c>
      <c r="H18" s="16">
        <f t="shared" si="1"/>
        <v>0.27908748466554872</v>
      </c>
      <c r="I18" s="16">
        <f t="shared" si="2"/>
        <v>0.88335008009270533</v>
      </c>
      <c r="J18" s="15"/>
      <c r="K18" s="15"/>
      <c r="L18" s="15"/>
      <c r="M18" s="16"/>
      <c r="N18" s="16"/>
    </row>
    <row r="19" spans="1:14" x14ac:dyDescent="0.25">
      <c r="A19" s="10">
        <v>4311142</v>
      </c>
      <c r="B19" s="6">
        <v>1142</v>
      </c>
      <c r="C19" s="5">
        <v>990</v>
      </c>
      <c r="D19" s="11" t="s">
        <v>15</v>
      </c>
      <c r="E19" s="15">
        <v>79640</v>
      </c>
      <c r="F19" s="15">
        <v>19910</v>
      </c>
      <c r="G19" s="15">
        <v>19910</v>
      </c>
      <c r="H19" s="16">
        <f t="shared" si="1"/>
        <v>0.25</v>
      </c>
      <c r="I19" s="16">
        <v>0</v>
      </c>
      <c r="J19" s="15"/>
      <c r="K19" s="15"/>
      <c r="L19" s="15"/>
      <c r="M19" s="16"/>
      <c r="N19" s="16"/>
    </row>
    <row r="20" spans="1:14" ht="33.75" x14ac:dyDescent="0.25">
      <c r="A20" s="10">
        <v>4311151</v>
      </c>
      <c r="B20" s="6">
        <v>1151</v>
      </c>
      <c r="C20" s="5">
        <v>990</v>
      </c>
      <c r="D20" s="11" t="s">
        <v>16</v>
      </c>
      <c r="E20" s="15">
        <v>10677854</v>
      </c>
      <c r="F20" s="15">
        <v>3361820</v>
      </c>
      <c r="G20" s="15">
        <v>2305682</v>
      </c>
      <c r="H20" s="16">
        <f t="shared" si="1"/>
        <v>0.21593121614137073</v>
      </c>
      <c r="I20" s="16">
        <f t="shared" si="2"/>
        <v>0.68584338245355192</v>
      </c>
      <c r="J20" s="15"/>
      <c r="K20" s="15"/>
      <c r="L20" s="15"/>
      <c r="M20" s="16"/>
      <c r="N20" s="16"/>
    </row>
    <row r="21" spans="1:14" ht="33.75" x14ac:dyDescent="0.25">
      <c r="A21" s="10">
        <v>4311152</v>
      </c>
      <c r="B21" s="6">
        <v>1152</v>
      </c>
      <c r="C21" s="5">
        <v>990</v>
      </c>
      <c r="D21" s="11" t="s">
        <v>17</v>
      </c>
      <c r="E21" s="15">
        <v>2653000</v>
      </c>
      <c r="F21" s="15">
        <v>827200</v>
      </c>
      <c r="G21" s="15">
        <v>827200</v>
      </c>
      <c r="H21" s="16">
        <f t="shared" si="1"/>
        <v>0.31179796456841313</v>
      </c>
      <c r="I21" s="16">
        <f t="shared" si="2"/>
        <v>1</v>
      </c>
      <c r="J21" s="15"/>
      <c r="K21" s="15"/>
      <c r="L21" s="15"/>
      <c r="M21" s="16"/>
      <c r="N21" s="16"/>
    </row>
    <row r="22" spans="1:14" ht="56.25" x14ac:dyDescent="0.25">
      <c r="A22" s="10">
        <v>4311200</v>
      </c>
      <c r="B22" s="6">
        <v>1200</v>
      </c>
      <c r="C22" s="5">
        <v>990</v>
      </c>
      <c r="D22" s="11" t="s">
        <v>18</v>
      </c>
      <c r="E22" s="15">
        <v>3023700</v>
      </c>
      <c r="F22" s="15">
        <v>988300</v>
      </c>
      <c r="G22" s="15">
        <v>403622</v>
      </c>
      <c r="H22" s="16">
        <f t="shared" si="1"/>
        <v>0.13348612626914047</v>
      </c>
      <c r="I22" s="16">
        <f t="shared" si="2"/>
        <v>0.40840028331478295</v>
      </c>
      <c r="J22" s="15"/>
      <c r="K22" s="15"/>
      <c r="L22" s="15"/>
      <c r="M22" s="16"/>
      <c r="N22" s="16"/>
    </row>
    <row r="23" spans="1:14" ht="67.5" x14ac:dyDescent="0.25">
      <c r="A23" s="10">
        <v>4311210</v>
      </c>
      <c r="B23" s="6">
        <v>1210</v>
      </c>
      <c r="C23" s="5">
        <v>990</v>
      </c>
      <c r="D23" s="11" t="s">
        <v>54</v>
      </c>
      <c r="E23" s="15">
        <v>2791400</v>
      </c>
      <c r="F23" s="15">
        <v>2791400</v>
      </c>
      <c r="G23" s="15"/>
      <c r="H23" s="16">
        <f t="shared" ref="H23" si="7">G23/E23</f>
        <v>0</v>
      </c>
      <c r="I23" s="16">
        <f t="shared" ref="I23" si="8">G23/F23</f>
        <v>0</v>
      </c>
      <c r="J23" s="15"/>
      <c r="K23" s="15"/>
      <c r="L23" s="15"/>
      <c r="M23" s="16"/>
      <c r="N23" s="16"/>
    </row>
    <row r="24" spans="1:14" ht="22.5" x14ac:dyDescent="0.25">
      <c r="A24" s="10">
        <v>4313105</v>
      </c>
      <c r="B24" s="6">
        <v>3105</v>
      </c>
      <c r="C24" s="7">
        <v>1010</v>
      </c>
      <c r="D24" s="11" t="s">
        <v>19</v>
      </c>
      <c r="E24" s="15">
        <v>25688980</v>
      </c>
      <c r="F24" s="15">
        <v>7696513</v>
      </c>
      <c r="G24" s="15">
        <v>6293647</v>
      </c>
      <c r="H24" s="16">
        <f t="shared" si="1"/>
        <v>0.24499404024605104</v>
      </c>
      <c r="I24" s="16">
        <f t="shared" si="2"/>
        <v>0.81772706678985663</v>
      </c>
      <c r="J24" s="15">
        <v>7000000</v>
      </c>
      <c r="K24" s="15">
        <v>500000</v>
      </c>
      <c r="L24" s="15"/>
      <c r="M24" s="16">
        <f t="shared" ref="M24" si="9">L24/J24</f>
        <v>0</v>
      </c>
      <c r="N24" s="16">
        <f t="shared" ref="N24" si="10">L24/K24</f>
        <v>0</v>
      </c>
    </row>
    <row r="25" spans="1:14" ht="67.5" x14ac:dyDescent="0.25">
      <c r="A25" s="10">
        <v>4313111</v>
      </c>
      <c r="B25" s="6">
        <v>3111</v>
      </c>
      <c r="C25" s="7">
        <v>1040</v>
      </c>
      <c r="D25" s="11" t="s">
        <v>20</v>
      </c>
      <c r="E25" s="15">
        <v>138000</v>
      </c>
      <c r="F25" s="15">
        <v>138000</v>
      </c>
      <c r="G25" s="15">
        <v>63900</v>
      </c>
      <c r="H25" s="16">
        <f t="shared" si="1"/>
        <v>0.46304347826086956</v>
      </c>
      <c r="I25" s="16">
        <v>0</v>
      </c>
      <c r="J25" s="15"/>
      <c r="K25" s="15"/>
      <c r="L25" s="15"/>
      <c r="M25" s="16"/>
      <c r="N25" s="16"/>
    </row>
    <row r="26" spans="1:14" ht="22.5" x14ac:dyDescent="0.25">
      <c r="A26" s="10">
        <v>4313121</v>
      </c>
      <c r="B26" s="6">
        <v>3121</v>
      </c>
      <c r="C26" s="7">
        <v>1040</v>
      </c>
      <c r="D26" s="11" t="s">
        <v>21</v>
      </c>
      <c r="E26" s="15">
        <v>8754147</v>
      </c>
      <c r="F26" s="15">
        <v>2813410</v>
      </c>
      <c r="G26" s="15">
        <v>2774787</v>
      </c>
      <c r="H26" s="16">
        <f t="shared" si="1"/>
        <v>0.31696828942899863</v>
      </c>
      <c r="I26" s="16">
        <f t="shared" si="2"/>
        <v>0.98627181960681165</v>
      </c>
      <c r="J26" s="15"/>
      <c r="K26" s="15"/>
      <c r="L26" s="15"/>
      <c r="M26" s="16"/>
      <c r="N26" s="16"/>
    </row>
    <row r="27" spans="1:14" ht="22.5" x14ac:dyDescent="0.25">
      <c r="A27" s="10">
        <v>4313123</v>
      </c>
      <c r="B27" s="6">
        <v>3123</v>
      </c>
      <c r="C27" s="7">
        <v>1040</v>
      </c>
      <c r="D27" s="11" t="s">
        <v>22</v>
      </c>
      <c r="E27" s="15">
        <v>450000</v>
      </c>
      <c r="F27" s="15">
        <v>100000</v>
      </c>
      <c r="G27" s="15"/>
      <c r="H27" s="16">
        <f t="shared" si="1"/>
        <v>0</v>
      </c>
      <c r="I27" s="16">
        <v>0</v>
      </c>
      <c r="J27" s="15"/>
      <c r="K27" s="15"/>
      <c r="L27" s="15"/>
      <c r="M27" s="16"/>
      <c r="N27" s="16"/>
    </row>
    <row r="28" spans="1:14" ht="22.5" x14ac:dyDescent="0.25">
      <c r="A28" s="10">
        <v>4313132</v>
      </c>
      <c r="B28" s="6">
        <v>3132</v>
      </c>
      <c r="C28" s="7">
        <v>1040</v>
      </c>
      <c r="D28" s="11" t="s">
        <v>23</v>
      </c>
      <c r="E28" s="15">
        <v>20348438</v>
      </c>
      <c r="F28" s="15">
        <v>6548218</v>
      </c>
      <c r="G28" s="15">
        <v>5141389</v>
      </c>
      <c r="H28" s="16">
        <f t="shared" si="1"/>
        <v>0.252667502046103</v>
      </c>
      <c r="I28" s="16">
        <f t="shared" si="2"/>
        <v>0.7851584965558569</v>
      </c>
      <c r="J28" s="15"/>
      <c r="K28" s="15"/>
      <c r="L28" s="15"/>
      <c r="M28" s="16"/>
      <c r="N28" s="16"/>
    </row>
    <row r="29" spans="1:14" ht="22.5" x14ac:dyDescent="0.25">
      <c r="A29" s="10">
        <v>4313133</v>
      </c>
      <c r="B29" s="6">
        <v>3133</v>
      </c>
      <c r="C29" s="7">
        <v>1040</v>
      </c>
      <c r="D29" s="11" t="s">
        <v>24</v>
      </c>
      <c r="E29" s="15">
        <v>64000</v>
      </c>
      <c r="F29" s="15"/>
      <c r="G29" s="15"/>
      <c r="H29" s="16">
        <f t="shared" si="1"/>
        <v>0</v>
      </c>
      <c r="I29" s="16">
        <v>0</v>
      </c>
      <c r="J29" s="15"/>
      <c r="K29" s="15"/>
      <c r="L29" s="15"/>
      <c r="M29" s="16"/>
      <c r="N29" s="16"/>
    </row>
    <row r="30" spans="1:14" ht="22.5" x14ac:dyDescent="0.25">
      <c r="A30" s="10">
        <v>4313210</v>
      </c>
      <c r="B30" s="6">
        <v>3210</v>
      </c>
      <c r="C30" s="7">
        <v>1050</v>
      </c>
      <c r="D30" s="11" t="s">
        <v>25</v>
      </c>
      <c r="E30" s="15">
        <v>100000</v>
      </c>
      <c r="F30" s="15">
        <v>50000</v>
      </c>
      <c r="G30" s="15"/>
      <c r="H30" s="16">
        <f t="shared" si="1"/>
        <v>0</v>
      </c>
      <c r="I30" s="16">
        <v>0</v>
      </c>
      <c r="J30" s="15"/>
      <c r="K30" s="15"/>
      <c r="L30" s="15"/>
      <c r="M30" s="16"/>
      <c r="N30" s="16"/>
    </row>
    <row r="31" spans="1:14" ht="33.75" x14ac:dyDescent="0.25">
      <c r="A31" s="10">
        <v>4313241</v>
      </c>
      <c r="B31" s="6">
        <v>3241</v>
      </c>
      <c r="C31" s="7">
        <v>1090</v>
      </c>
      <c r="D31" s="11" t="s">
        <v>26</v>
      </c>
      <c r="E31" s="15">
        <v>6453773</v>
      </c>
      <c r="F31" s="15">
        <v>2156675</v>
      </c>
      <c r="G31" s="15">
        <v>1839131</v>
      </c>
      <c r="H31" s="16">
        <f t="shared" si="1"/>
        <v>0.28496989280534035</v>
      </c>
      <c r="I31" s="16">
        <f t="shared" si="2"/>
        <v>0.85276223816754959</v>
      </c>
      <c r="J31" s="15"/>
      <c r="K31" s="15"/>
      <c r="L31" s="15"/>
      <c r="M31" s="16"/>
      <c r="N31" s="16"/>
    </row>
    <row r="32" spans="1:14" ht="22.5" x14ac:dyDescent="0.25">
      <c r="A32" s="10">
        <v>4313242</v>
      </c>
      <c r="B32" s="6">
        <v>3242</v>
      </c>
      <c r="C32" s="7">
        <v>1090</v>
      </c>
      <c r="D32" s="11" t="s">
        <v>27</v>
      </c>
      <c r="E32" s="15">
        <v>6605736</v>
      </c>
      <c r="F32" s="15">
        <v>2461000</v>
      </c>
      <c r="G32" s="15">
        <v>2452433</v>
      </c>
      <c r="H32" s="16">
        <f t="shared" si="1"/>
        <v>0.37125810053565567</v>
      </c>
      <c r="I32" s="16">
        <v>0</v>
      </c>
      <c r="J32" s="15"/>
      <c r="K32" s="15"/>
      <c r="L32" s="15"/>
      <c r="M32" s="16"/>
      <c r="N32" s="16"/>
    </row>
    <row r="33" spans="1:14" x14ac:dyDescent="0.25">
      <c r="A33" s="10">
        <v>4314010</v>
      </c>
      <c r="B33" s="6">
        <v>4010</v>
      </c>
      <c r="C33" s="5">
        <v>821</v>
      </c>
      <c r="D33" s="11" t="s">
        <v>28</v>
      </c>
      <c r="E33" s="15">
        <v>3660000</v>
      </c>
      <c r="F33" s="15">
        <v>1130940</v>
      </c>
      <c r="G33" s="15">
        <v>1130937</v>
      </c>
      <c r="H33" s="16">
        <f t="shared" si="1"/>
        <v>0.30899918032786883</v>
      </c>
      <c r="I33" s="16">
        <f t="shared" si="2"/>
        <v>0.99999734733938139</v>
      </c>
      <c r="J33" s="15"/>
      <c r="K33" s="15"/>
      <c r="L33" s="15"/>
      <c r="M33" s="16"/>
      <c r="N33" s="16"/>
    </row>
    <row r="34" spans="1:14" x14ac:dyDescent="0.25">
      <c r="A34" s="10">
        <v>4314030</v>
      </c>
      <c r="B34" s="6">
        <v>4030</v>
      </c>
      <c r="C34" s="5">
        <v>824</v>
      </c>
      <c r="D34" s="11" t="s">
        <v>29</v>
      </c>
      <c r="E34" s="15">
        <v>29245300</v>
      </c>
      <c r="F34" s="15">
        <v>10489650</v>
      </c>
      <c r="G34" s="15">
        <v>9043430</v>
      </c>
      <c r="H34" s="16">
        <f t="shared" si="1"/>
        <v>0.30922678173928803</v>
      </c>
      <c r="I34" s="16">
        <f t="shared" si="2"/>
        <v>0.86212886035282399</v>
      </c>
      <c r="J34" s="15"/>
      <c r="K34" s="15"/>
      <c r="L34" s="15"/>
      <c r="M34" s="16"/>
      <c r="N34" s="16"/>
    </row>
    <row r="35" spans="1:14" ht="33.75" x14ac:dyDescent="0.25">
      <c r="A35" s="10">
        <v>4314060</v>
      </c>
      <c r="B35" s="6">
        <v>4060</v>
      </c>
      <c r="C35" s="5">
        <v>828</v>
      </c>
      <c r="D35" s="11" t="s">
        <v>30</v>
      </c>
      <c r="E35" s="15">
        <v>7663800</v>
      </c>
      <c r="F35" s="15">
        <v>3134400</v>
      </c>
      <c r="G35" s="15">
        <v>1825416</v>
      </c>
      <c r="H35" s="16">
        <f t="shared" si="1"/>
        <v>0.23818680028184452</v>
      </c>
      <c r="I35" s="16">
        <f t="shared" si="2"/>
        <v>0.58238131699846862</v>
      </c>
      <c r="J35" s="15">
        <v>200000</v>
      </c>
      <c r="K35" s="15">
        <v>200000</v>
      </c>
      <c r="L35" s="15"/>
      <c r="M35" s="16">
        <f t="shared" ref="M35" si="11">L35/J35</f>
        <v>0</v>
      </c>
      <c r="N35" s="16">
        <f t="shared" ref="N35" si="12">L35/K35</f>
        <v>0</v>
      </c>
    </row>
    <row r="36" spans="1:14" ht="22.5" x14ac:dyDescent="0.25">
      <c r="A36" s="10">
        <v>4314081</v>
      </c>
      <c r="B36" s="6">
        <v>4081</v>
      </c>
      <c r="C36" s="5">
        <v>829</v>
      </c>
      <c r="D36" s="11" t="s">
        <v>31</v>
      </c>
      <c r="E36" s="15">
        <v>3073790</v>
      </c>
      <c r="F36" s="15">
        <v>1024760</v>
      </c>
      <c r="G36" s="15">
        <v>920859</v>
      </c>
      <c r="H36" s="16">
        <f t="shared" si="1"/>
        <v>0.29958422663877493</v>
      </c>
      <c r="I36" s="16">
        <f t="shared" si="2"/>
        <v>0.89860943050080022</v>
      </c>
      <c r="J36" s="15"/>
      <c r="K36" s="15"/>
      <c r="L36" s="15"/>
      <c r="M36" s="16"/>
      <c r="N36" s="16"/>
    </row>
    <row r="37" spans="1:14" ht="22.5" x14ac:dyDescent="0.25">
      <c r="A37" s="10">
        <v>4314082</v>
      </c>
      <c r="B37" s="6">
        <v>4082</v>
      </c>
      <c r="C37" s="5">
        <v>829</v>
      </c>
      <c r="D37" s="11" t="s">
        <v>32</v>
      </c>
      <c r="E37" s="15">
        <v>416900</v>
      </c>
      <c r="F37" s="15">
        <v>61600</v>
      </c>
      <c r="G37" s="15"/>
      <c r="H37" s="16">
        <f t="shared" si="1"/>
        <v>0</v>
      </c>
      <c r="I37" s="16">
        <f t="shared" si="2"/>
        <v>0</v>
      </c>
      <c r="J37" s="15"/>
      <c r="K37" s="15"/>
      <c r="L37" s="15"/>
      <c r="M37" s="16"/>
      <c r="N37" s="16"/>
    </row>
    <row r="38" spans="1:14" ht="33.75" x14ac:dyDescent="0.25">
      <c r="A38" s="10">
        <v>4315031</v>
      </c>
      <c r="B38" s="6">
        <v>5031</v>
      </c>
      <c r="C38" s="5">
        <v>810</v>
      </c>
      <c r="D38" s="11" t="s">
        <v>33</v>
      </c>
      <c r="E38" s="15">
        <v>44527192</v>
      </c>
      <c r="F38" s="15">
        <v>14213200</v>
      </c>
      <c r="G38" s="15">
        <v>10849237</v>
      </c>
      <c r="H38" s="16">
        <f t="shared" si="1"/>
        <v>0.24365419225178178</v>
      </c>
      <c r="I38" s="16">
        <f t="shared" si="2"/>
        <v>0.76332120845411311</v>
      </c>
      <c r="J38" s="15"/>
      <c r="K38" s="15"/>
      <c r="L38" s="15"/>
      <c r="M38" s="16"/>
      <c r="N38" s="16"/>
    </row>
    <row r="39" spans="1:14" ht="56.25" x14ac:dyDescent="0.25">
      <c r="A39" s="10">
        <v>4315061</v>
      </c>
      <c r="B39" s="6">
        <v>5061</v>
      </c>
      <c r="C39" s="5">
        <v>810</v>
      </c>
      <c r="D39" s="11" t="s">
        <v>34</v>
      </c>
      <c r="E39" s="15">
        <v>120000</v>
      </c>
      <c r="F39" s="15">
        <v>50000</v>
      </c>
      <c r="G39" s="15"/>
      <c r="H39" s="16">
        <f t="shared" si="1"/>
        <v>0</v>
      </c>
      <c r="I39" s="16">
        <v>0</v>
      </c>
      <c r="J39" s="15"/>
      <c r="K39" s="15"/>
      <c r="L39" s="15"/>
      <c r="M39" s="16"/>
      <c r="N39" s="16"/>
    </row>
    <row r="40" spans="1:14" ht="27.75" customHeight="1" x14ac:dyDescent="0.25">
      <c r="A40" s="10">
        <v>4316011</v>
      </c>
      <c r="B40" s="6">
        <v>6011</v>
      </c>
      <c r="C40" s="5">
        <v>610</v>
      </c>
      <c r="D40" s="11" t="s">
        <v>35</v>
      </c>
      <c r="E40" s="15">
        <v>2299200</v>
      </c>
      <c r="F40" s="15">
        <v>1452800</v>
      </c>
      <c r="G40" s="15"/>
      <c r="H40" s="16">
        <f t="shared" si="1"/>
        <v>0</v>
      </c>
      <c r="I40" s="16">
        <f t="shared" si="2"/>
        <v>0</v>
      </c>
      <c r="J40" s="15">
        <v>113559969</v>
      </c>
      <c r="K40" s="15">
        <v>32031126</v>
      </c>
      <c r="L40" s="15">
        <v>22764216</v>
      </c>
      <c r="M40" s="16">
        <f t="shared" si="3"/>
        <v>0.20045986451440473</v>
      </c>
      <c r="N40" s="16">
        <f t="shared" ref="N40:N43" si="13">L40/K40</f>
        <v>0.71069047026320586</v>
      </c>
    </row>
    <row r="41" spans="1:14" ht="27.75" customHeight="1" x14ac:dyDescent="0.25">
      <c r="A41" s="23">
        <v>4316015</v>
      </c>
      <c r="B41" s="6">
        <v>6015</v>
      </c>
      <c r="C41" s="5">
        <v>620</v>
      </c>
      <c r="D41" s="11" t="s">
        <v>55</v>
      </c>
      <c r="E41" s="24"/>
      <c r="F41" s="15"/>
      <c r="G41" s="15"/>
      <c r="H41" s="16"/>
      <c r="I41" s="16"/>
      <c r="J41" s="19">
        <v>5125144</v>
      </c>
      <c r="K41" s="19">
        <v>1648144</v>
      </c>
      <c r="L41" s="19">
        <v>1648144</v>
      </c>
      <c r="M41" s="16">
        <f t="shared" ref="M41" si="14">L41/J41</f>
        <v>0.32158003755601794</v>
      </c>
      <c r="N41" s="16">
        <f t="shared" si="13"/>
        <v>1</v>
      </c>
    </row>
    <row r="42" spans="1:14" s="18" customFormat="1" ht="27.75" customHeight="1" x14ac:dyDescent="0.25">
      <c r="A42" s="20">
        <v>4316017</v>
      </c>
      <c r="B42" s="6">
        <v>6017</v>
      </c>
      <c r="C42" s="5">
        <v>620</v>
      </c>
      <c r="D42" s="11" t="s">
        <v>45</v>
      </c>
      <c r="E42" s="25"/>
      <c r="F42" s="17"/>
      <c r="G42" s="17"/>
      <c r="H42" s="17"/>
      <c r="I42" s="17"/>
      <c r="J42" s="19">
        <v>4598721</v>
      </c>
      <c r="K42" s="19">
        <v>1968212</v>
      </c>
      <c r="L42" s="19">
        <v>1968212</v>
      </c>
      <c r="M42" s="16">
        <f>L42/J42</f>
        <v>0.42799117406774623</v>
      </c>
      <c r="N42" s="16">
        <f t="shared" si="13"/>
        <v>1</v>
      </c>
    </row>
    <row r="43" spans="1:14" s="18" customFormat="1" ht="30.75" customHeight="1" x14ac:dyDescent="0.25">
      <c r="A43" s="20">
        <v>4317310</v>
      </c>
      <c r="B43" s="6">
        <v>7310</v>
      </c>
      <c r="C43" s="5">
        <v>443</v>
      </c>
      <c r="D43" s="11" t="s">
        <v>46</v>
      </c>
      <c r="E43" s="25"/>
      <c r="F43" s="17"/>
      <c r="G43" s="17"/>
      <c r="H43" s="17"/>
      <c r="I43" s="17"/>
      <c r="J43" s="19">
        <v>11432351</v>
      </c>
      <c r="K43" s="19">
        <f>6900000-40600</f>
        <v>6859400</v>
      </c>
      <c r="L43" s="19"/>
      <c r="M43" s="16">
        <f>L43/J43</f>
        <v>0</v>
      </c>
      <c r="N43" s="16">
        <f t="shared" si="13"/>
        <v>0</v>
      </c>
    </row>
  </sheetData>
  <mergeCells count="15">
    <mergeCell ref="A1:N1"/>
    <mergeCell ref="A3:A5"/>
    <mergeCell ref="B3:B5"/>
    <mergeCell ref="C3:C5"/>
    <mergeCell ref="D3:D5"/>
    <mergeCell ref="E3:I3"/>
    <mergeCell ref="J3:N3"/>
    <mergeCell ref="E4:E5"/>
    <mergeCell ref="F4:F5"/>
    <mergeCell ref="G4:G5"/>
    <mergeCell ref="H4:I4"/>
    <mergeCell ref="J4:J5"/>
    <mergeCell ref="K4:K5"/>
    <mergeCell ref="L4:L5"/>
    <mergeCell ref="M4:N4"/>
  </mergeCells>
  <pageMargins left="0.31496062992125984" right="0.31496062992125984" top="0.35433070866141736" bottom="0.35433070866141736" header="0.31496062992125984" footer="0.31496062992125984"/>
  <pageSetup paperSize="9" scale="71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1"/>
  <sheetViews>
    <sheetView view="pageBreakPreview" zoomScale="98" zoomScaleNormal="110" zoomScaleSheetLayoutView="98" workbookViewId="0">
      <selection activeCell="M4" activeCellId="1" sqref="H4:I4 M4:N4"/>
    </sheetView>
  </sheetViews>
  <sheetFormatPr defaultRowHeight="15" x14ac:dyDescent="0.25"/>
  <cols>
    <col min="4" max="4" width="31.140625" customWidth="1"/>
    <col min="5" max="5" width="14" customWidth="1"/>
    <col min="6" max="7" width="14.85546875" customWidth="1"/>
    <col min="8" max="8" width="12.5703125" customWidth="1"/>
    <col min="9" max="9" width="12.28515625" customWidth="1"/>
    <col min="10" max="10" width="11.85546875" customWidth="1"/>
    <col min="11" max="11" width="12.42578125" customWidth="1"/>
    <col min="12" max="12" width="14.85546875" customWidth="1"/>
    <col min="13" max="13" width="12.140625" customWidth="1"/>
    <col min="14" max="14" width="13" customWidth="1"/>
    <col min="15" max="15" width="11.140625" bestFit="1" customWidth="1"/>
  </cols>
  <sheetData>
    <row r="1" spans="1:15" ht="23.25" customHeight="1" x14ac:dyDescent="0.25">
      <c r="A1" s="49" t="s">
        <v>44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 t="s">
        <v>41</v>
      </c>
    </row>
    <row r="3" spans="1:15" x14ac:dyDescent="0.25">
      <c r="A3" s="50" t="s">
        <v>0</v>
      </c>
      <c r="B3" s="50" t="s">
        <v>1</v>
      </c>
      <c r="C3" s="50" t="s">
        <v>2</v>
      </c>
      <c r="D3" s="50" t="s">
        <v>3</v>
      </c>
      <c r="E3" s="50" t="s">
        <v>4</v>
      </c>
      <c r="F3" s="50"/>
      <c r="G3" s="50"/>
      <c r="H3" s="50"/>
      <c r="I3" s="50"/>
      <c r="J3" s="50" t="s">
        <v>5</v>
      </c>
      <c r="K3" s="50"/>
      <c r="L3" s="50"/>
      <c r="M3" s="50"/>
      <c r="N3" s="50"/>
    </row>
    <row r="4" spans="1:15" ht="15" customHeight="1" x14ac:dyDescent="0.25">
      <c r="A4" s="50"/>
      <c r="B4" s="50"/>
      <c r="C4" s="50"/>
      <c r="D4" s="50"/>
      <c r="E4" s="50" t="s">
        <v>36</v>
      </c>
      <c r="F4" s="50" t="s">
        <v>37</v>
      </c>
      <c r="G4" s="50" t="s">
        <v>38</v>
      </c>
      <c r="H4" s="51" t="s">
        <v>63</v>
      </c>
      <c r="I4" s="50"/>
      <c r="J4" s="50" t="s">
        <v>36</v>
      </c>
      <c r="K4" s="50" t="s">
        <v>37</v>
      </c>
      <c r="L4" s="50" t="s">
        <v>38</v>
      </c>
      <c r="M4" s="51" t="s">
        <v>63</v>
      </c>
      <c r="N4" s="50"/>
    </row>
    <row r="5" spans="1:15" ht="85.5" customHeight="1" x14ac:dyDescent="0.25">
      <c r="A5" s="50"/>
      <c r="B5" s="50"/>
      <c r="C5" s="50"/>
      <c r="D5" s="50"/>
      <c r="E5" s="50"/>
      <c r="F5" s="50"/>
      <c r="G5" s="50"/>
      <c r="H5" s="12" t="s">
        <v>39</v>
      </c>
      <c r="I5" s="12" t="s">
        <v>40</v>
      </c>
      <c r="J5" s="50"/>
      <c r="K5" s="50"/>
      <c r="L5" s="50"/>
      <c r="M5" s="12" t="s">
        <v>39</v>
      </c>
      <c r="N5" s="12" t="s">
        <v>40</v>
      </c>
    </row>
    <row r="6" spans="1:15" x14ac:dyDescent="0.25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  <c r="L6" s="2">
        <v>12</v>
      </c>
      <c r="M6" s="2">
        <v>13</v>
      </c>
      <c r="N6" s="2">
        <v>14</v>
      </c>
    </row>
    <row r="7" spans="1:15" ht="23.25" customHeight="1" x14ac:dyDescent="0.25">
      <c r="A7" s="8">
        <v>4300000</v>
      </c>
      <c r="B7" s="3"/>
      <c r="C7" s="3"/>
      <c r="D7" s="9" t="s">
        <v>6</v>
      </c>
      <c r="E7" s="13">
        <f>SUM(E8:E39)</f>
        <v>2735806216</v>
      </c>
      <c r="F7" s="13">
        <f>SUM(F8:F39)</f>
        <v>684002512</v>
      </c>
      <c r="G7" s="13">
        <f>SUM(G8:G39)</f>
        <v>502790733</v>
      </c>
      <c r="H7" s="14">
        <f>G7/E7</f>
        <v>0.18378155954887998</v>
      </c>
      <c r="I7" s="14">
        <f>G7/F7</f>
        <v>0.73507147149190588</v>
      </c>
      <c r="J7" s="13">
        <f>SUM(J8:J41)</f>
        <v>196499500</v>
      </c>
      <c r="K7" s="13">
        <f>SUM(K8:K41)</f>
        <v>3616356</v>
      </c>
      <c r="L7" s="13">
        <f>SUM(L8:L41)</f>
        <v>3616356</v>
      </c>
      <c r="M7" s="14">
        <f>L7/J7</f>
        <v>1.8403894157491496E-2</v>
      </c>
      <c r="N7" s="14">
        <f>L7/K7</f>
        <v>1</v>
      </c>
      <c r="O7" s="22"/>
    </row>
    <row r="8" spans="1:15" ht="33.75" x14ac:dyDescent="0.25">
      <c r="A8" s="10">
        <v>4310160</v>
      </c>
      <c r="B8" s="4">
        <v>160</v>
      </c>
      <c r="C8" s="5">
        <v>111</v>
      </c>
      <c r="D8" s="11" t="s">
        <v>7</v>
      </c>
      <c r="E8" s="15">
        <v>135794452</v>
      </c>
      <c r="F8" s="15">
        <v>34857397</v>
      </c>
      <c r="G8" s="15">
        <v>31110247</v>
      </c>
      <c r="H8" s="16">
        <f t="shared" ref="H8:H39" si="0">G8/E8</f>
        <v>0.22909807095800938</v>
      </c>
      <c r="I8" s="16">
        <f t="shared" ref="I8:I39" si="1">G8/F8</f>
        <v>0.89250057885848444</v>
      </c>
      <c r="J8" s="15">
        <v>75033144</v>
      </c>
      <c r="K8" s="15"/>
      <c r="L8" s="15"/>
      <c r="M8" s="16">
        <f>L8/J8</f>
        <v>0</v>
      </c>
      <c r="N8" s="16">
        <v>0</v>
      </c>
    </row>
    <row r="9" spans="1:15" ht="16.5" customHeight="1" x14ac:dyDescent="0.25">
      <c r="A9" s="10">
        <v>4311010</v>
      </c>
      <c r="B9" s="6">
        <v>1010</v>
      </c>
      <c r="C9" s="5">
        <v>910</v>
      </c>
      <c r="D9" s="11" t="s">
        <v>8</v>
      </c>
      <c r="E9" s="15">
        <v>837031381</v>
      </c>
      <c r="F9" s="15">
        <v>214969828</v>
      </c>
      <c r="G9" s="15">
        <v>145334136</v>
      </c>
      <c r="H9" s="16">
        <f t="shared" si="0"/>
        <v>0.17363045077995709</v>
      </c>
      <c r="I9" s="16">
        <f t="shared" si="1"/>
        <v>0.67606760144963229</v>
      </c>
      <c r="J9" s="15">
        <v>16800000</v>
      </c>
      <c r="K9" s="15"/>
      <c r="L9" s="15"/>
      <c r="M9" s="16">
        <f t="shared" ref="M9:M40" si="2">L9/J9</f>
        <v>0</v>
      </c>
      <c r="N9" s="16">
        <v>0</v>
      </c>
    </row>
    <row r="10" spans="1:15" ht="22.5" x14ac:dyDescent="0.25">
      <c r="A10" s="10">
        <v>4311021</v>
      </c>
      <c r="B10" s="6">
        <v>1021</v>
      </c>
      <c r="C10" s="5">
        <v>921</v>
      </c>
      <c r="D10" s="11" t="s">
        <v>9</v>
      </c>
      <c r="E10" s="15">
        <v>703967463</v>
      </c>
      <c r="F10" s="15">
        <v>186732055</v>
      </c>
      <c r="G10" s="15">
        <v>107264964</v>
      </c>
      <c r="H10" s="16">
        <f t="shared" si="0"/>
        <v>0.15237204791097</v>
      </c>
      <c r="I10" s="16">
        <f t="shared" si="1"/>
        <v>0.57443251508156967</v>
      </c>
      <c r="J10" s="15">
        <v>23000000</v>
      </c>
      <c r="K10" s="15"/>
      <c r="L10" s="15"/>
      <c r="M10" s="16">
        <f t="shared" si="2"/>
        <v>0</v>
      </c>
      <c r="N10" s="16">
        <v>0</v>
      </c>
    </row>
    <row r="11" spans="1:15" ht="56.25" x14ac:dyDescent="0.25">
      <c r="A11" s="10">
        <v>4311022</v>
      </c>
      <c r="B11" s="6">
        <v>1022</v>
      </c>
      <c r="C11" s="5">
        <v>922</v>
      </c>
      <c r="D11" s="11" t="s">
        <v>10</v>
      </c>
      <c r="E11" s="15">
        <v>42286586</v>
      </c>
      <c r="F11" s="15">
        <v>11224530</v>
      </c>
      <c r="G11" s="15">
        <v>5952106</v>
      </c>
      <c r="H11" s="16">
        <f t="shared" si="0"/>
        <v>0.14075636184013532</v>
      </c>
      <c r="I11" s="16">
        <f t="shared" si="1"/>
        <v>0.53027663519096124</v>
      </c>
      <c r="J11" s="15"/>
      <c r="K11" s="15"/>
      <c r="L11" s="15"/>
      <c r="M11" s="16"/>
      <c r="N11" s="16"/>
    </row>
    <row r="12" spans="1:15" ht="33.75" x14ac:dyDescent="0.25">
      <c r="A12" s="10">
        <v>4311023</v>
      </c>
      <c r="B12" s="6">
        <v>1023</v>
      </c>
      <c r="C12" s="5">
        <v>922</v>
      </c>
      <c r="D12" s="11" t="s">
        <v>11</v>
      </c>
      <c r="E12" s="15">
        <v>12343008</v>
      </c>
      <c r="F12" s="15">
        <v>2034111</v>
      </c>
      <c r="G12" s="15">
        <v>1225963</v>
      </c>
      <c r="H12" s="16">
        <f t="shared" si="0"/>
        <v>9.9324492052504543E-2</v>
      </c>
      <c r="I12" s="16">
        <f t="shared" si="1"/>
        <v>0.60270211409308538</v>
      </c>
      <c r="J12" s="15"/>
      <c r="K12" s="15"/>
      <c r="L12" s="15"/>
      <c r="M12" s="16"/>
      <c r="N12" s="16"/>
    </row>
    <row r="13" spans="1:15" ht="22.5" x14ac:dyDescent="0.25">
      <c r="A13" s="10">
        <v>4311031</v>
      </c>
      <c r="B13" s="6">
        <v>1031</v>
      </c>
      <c r="C13" s="5">
        <v>921</v>
      </c>
      <c r="D13" s="11" t="s">
        <v>9</v>
      </c>
      <c r="E13" s="15">
        <v>569951400</v>
      </c>
      <c r="F13" s="15">
        <v>133478236</v>
      </c>
      <c r="G13" s="15">
        <v>132505308</v>
      </c>
      <c r="H13" s="16">
        <f t="shared" si="0"/>
        <v>0.23248527506029462</v>
      </c>
      <c r="I13" s="16">
        <f t="shared" si="1"/>
        <v>0.99271096150836158</v>
      </c>
      <c r="J13" s="15"/>
      <c r="K13" s="15"/>
      <c r="L13" s="15"/>
      <c r="M13" s="16"/>
      <c r="N13" s="16"/>
    </row>
    <row r="14" spans="1:15" ht="56.25" x14ac:dyDescent="0.25">
      <c r="A14" s="10">
        <v>4311032</v>
      </c>
      <c r="B14" s="6">
        <v>1032</v>
      </c>
      <c r="C14" s="5">
        <v>922</v>
      </c>
      <c r="D14" s="11" t="s">
        <v>10</v>
      </c>
      <c r="E14" s="15">
        <v>36652900</v>
      </c>
      <c r="F14" s="15">
        <v>8571745</v>
      </c>
      <c r="G14" s="15">
        <v>7191887</v>
      </c>
      <c r="H14" s="16">
        <f t="shared" si="0"/>
        <v>0.19621604293248282</v>
      </c>
      <c r="I14" s="16">
        <f t="shared" si="1"/>
        <v>0.83902250941902723</v>
      </c>
      <c r="J14" s="15"/>
      <c r="K14" s="15"/>
      <c r="L14" s="15"/>
      <c r="M14" s="16"/>
      <c r="N14" s="16"/>
    </row>
    <row r="15" spans="1:15" ht="33.75" x14ac:dyDescent="0.25">
      <c r="A15" s="10">
        <v>4311033</v>
      </c>
      <c r="B15" s="6">
        <v>1033</v>
      </c>
      <c r="C15" s="5">
        <v>922</v>
      </c>
      <c r="D15" s="11" t="s">
        <v>11</v>
      </c>
      <c r="E15" s="15">
        <v>3127000</v>
      </c>
      <c r="F15" s="15">
        <v>731313</v>
      </c>
      <c r="G15" s="15">
        <v>731313</v>
      </c>
      <c r="H15" s="16">
        <f t="shared" si="0"/>
        <v>0.2338704828909498</v>
      </c>
      <c r="I15" s="16">
        <f t="shared" si="1"/>
        <v>1</v>
      </c>
      <c r="J15" s="15"/>
      <c r="K15" s="15"/>
      <c r="L15" s="15"/>
      <c r="M15" s="16"/>
      <c r="N15" s="16"/>
    </row>
    <row r="16" spans="1:15" ht="33.75" x14ac:dyDescent="0.25">
      <c r="A16" s="10">
        <v>4311070</v>
      </c>
      <c r="B16" s="6">
        <v>1070</v>
      </c>
      <c r="C16" s="5">
        <v>960</v>
      </c>
      <c r="D16" s="11" t="s">
        <v>12</v>
      </c>
      <c r="E16" s="15">
        <v>76291786</v>
      </c>
      <c r="F16" s="15">
        <v>17980000</v>
      </c>
      <c r="G16" s="15">
        <v>11789788</v>
      </c>
      <c r="H16" s="16">
        <f t="shared" si="0"/>
        <v>0.15453548302041323</v>
      </c>
      <c r="I16" s="16">
        <f t="shared" si="1"/>
        <v>0.65571679644048941</v>
      </c>
      <c r="J16" s="15"/>
      <c r="K16" s="15"/>
      <c r="L16" s="15"/>
      <c r="M16" s="16"/>
      <c r="N16" s="16"/>
    </row>
    <row r="17" spans="1:14" ht="22.5" x14ac:dyDescent="0.25">
      <c r="A17" s="10">
        <v>4311080</v>
      </c>
      <c r="B17" s="6">
        <v>1080</v>
      </c>
      <c r="C17" s="5">
        <v>960</v>
      </c>
      <c r="D17" s="11" t="s">
        <v>13</v>
      </c>
      <c r="E17" s="15">
        <v>98448800</v>
      </c>
      <c r="F17" s="15">
        <v>20428442</v>
      </c>
      <c r="G17" s="15">
        <v>18778094</v>
      </c>
      <c r="H17" s="16">
        <f t="shared" si="0"/>
        <v>0.19073969413542877</v>
      </c>
      <c r="I17" s="16">
        <f t="shared" si="1"/>
        <v>0.91921322242782877</v>
      </c>
      <c r="J17" s="15">
        <v>750000</v>
      </c>
      <c r="K17" s="15"/>
      <c r="L17" s="15"/>
      <c r="M17" s="16">
        <f t="shared" si="2"/>
        <v>0</v>
      </c>
      <c r="N17" s="16">
        <v>0</v>
      </c>
    </row>
    <row r="18" spans="1:14" ht="22.5" x14ac:dyDescent="0.25">
      <c r="A18" s="10">
        <v>4311141</v>
      </c>
      <c r="B18" s="6">
        <v>1141</v>
      </c>
      <c r="C18" s="5">
        <v>990</v>
      </c>
      <c r="D18" s="11" t="s">
        <v>14</v>
      </c>
      <c r="E18" s="15">
        <v>46651490</v>
      </c>
      <c r="F18" s="15">
        <v>10891770</v>
      </c>
      <c r="G18" s="15">
        <v>9516843</v>
      </c>
      <c r="H18" s="16">
        <f t="shared" si="0"/>
        <v>0.20399869328932474</v>
      </c>
      <c r="I18" s="16">
        <f t="shared" si="1"/>
        <v>0.873764594735291</v>
      </c>
      <c r="J18" s="15"/>
      <c r="K18" s="15"/>
      <c r="L18" s="15"/>
      <c r="M18" s="16"/>
      <c r="N18" s="16"/>
    </row>
    <row r="19" spans="1:14" x14ac:dyDescent="0.25">
      <c r="A19" s="10">
        <v>4311142</v>
      </c>
      <c r="B19" s="6">
        <v>1142</v>
      </c>
      <c r="C19" s="5">
        <v>990</v>
      </c>
      <c r="D19" s="11" t="s">
        <v>15</v>
      </c>
      <c r="E19" s="15">
        <v>79640</v>
      </c>
      <c r="F19" s="15"/>
      <c r="G19" s="15"/>
      <c r="H19" s="16">
        <f t="shared" si="0"/>
        <v>0</v>
      </c>
      <c r="I19" s="16">
        <v>0</v>
      </c>
      <c r="J19" s="15"/>
      <c r="K19" s="15"/>
      <c r="L19" s="15"/>
      <c r="M19" s="16"/>
      <c r="N19" s="16"/>
    </row>
    <row r="20" spans="1:14" ht="33.75" x14ac:dyDescent="0.25">
      <c r="A20" s="10">
        <v>4311151</v>
      </c>
      <c r="B20" s="6">
        <v>1151</v>
      </c>
      <c r="C20" s="5">
        <v>990</v>
      </c>
      <c r="D20" s="11" t="s">
        <v>16</v>
      </c>
      <c r="E20" s="15">
        <v>7918954</v>
      </c>
      <c r="F20" s="15">
        <v>2390560</v>
      </c>
      <c r="G20" s="15">
        <v>1540645</v>
      </c>
      <c r="H20" s="16">
        <f t="shared" si="0"/>
        <v>0.19455157840290524</v>
      </c>
      <c r="I20" s="16">
        <f t="shared" si="1"/>
        <v>0.64447033331102332</v>
      </c>
      <c r="J20" s="15"/>
      <c r="K20" s="15"/>
      <c r="L20" s="15"/>
      <c r="M20" s="16"/>
      <c r="N20" s="16"/>
    </row>
    <row r="21" spans="1:14" ht="33.75" x14ac:dyDescent="0.25">
      <c r="A21" s="10">
        <v>4311152</v>
      </c>
      <c r="B21" s="6">
        <v>1152</v>
      </c>
      <c r="C21" s="5">
        <v>990</v>
      </c>
      <c r="D21" s="11" t="s">
        <v>17</v>
      </c>
      <c r="E21" s="15">
        <v>2653000</v>
      </c>
      <c r="F21" s="15">
        <v>620412</v>
      </c>
      <c r="G21" s="15">
        <v>620412</v>
      </c>
      <c r="H21" s="16">
        <f t="shared" si="0"/>
        <v>0.23385299660761402</v>
      </c>
      <c r="I21" s="16">
        <f t="shared" si="1"/>
        <v>1</v>
      </c>
      <c r="J21" s="15"/>
      <c r="K21" s="15"/>
      <c r="L21" s="15"/>
      <c r="M21" s="16"/>
      <c r="N21" s="16"/>
    </row>
    <row r="22" spans="1:14" ht="56.25" x14ac:dyDescent="0.25">
      <c r="A22" s="10">
        <v>4311200</v>
      </c>
      <c r="B22" s="6">
        <v>1200</v>
      </c>
      <c r="C22" s="5">
        <v>990</v>
      </c>
      <c r="D22" s="11" t="s">
        <v>18</v>
      </c>
      <c r="E22" s="15">
        <v>3023700</v>
      </c>
      <c r="F22" s="15">
        <v>733800</v>
      </c>
      <c r="G22" s="15">
        <v>124701</v>
      </c>
      <c r="H22" s="16">
        <f t="shared" si="0"/>
        <v>4.1241194562952672E-2</v>
      </c>
      <c r="I22" s="16">
        <f t="shared" si="1"/>
        <v>0.16993867538838919</v>
      </c>
      <c r="J22" s="15"/>
      <c r="K22" s="15"/>
      <c r="L22" s="15"/>
      <c r="M22" s="16"/>
      <c r="N22" s="16"/>
    </row>
    <row r="23" spans="1:14" ht="22.5" x14ac:dyDescent="0.25">
      <c r="A23" s="10">
        <v>4313105</v>
      </c>
      <c r="B23" s="6">
        <v>3105</v>
      </c>
      <c r="C23" s="7">
        <v>1010</v>
      </c>
      <c r="D23" s="11" t="s">
        <v>19</v>
      </c>
      <c r="E23" s="15">
        <v>25688980</v>
      </c>
      <c r="F23" s="15">
        <v>5513683</v>
      </c>
      <c r="G23" s="15">
        <v>4400964</v>
      </c>
      <c r="H23" s="16">
        <f t="shared" si="0"/>
        <v>0.17131719515527669</v>
      </c>
      <c r="I23" s="16">
        <f t="shared" si="1"/>
        <v>0.79818952232110552</v>
      </c>
      <c r="J23" s="15"/>
      <c r="K23" s="15"/>
      <c r="L23" s="15"/>
      <c r="M23" s="16"/>
      <c r="N23" s="16"/>
    </row>
    <row r="24" spans="1:14" ht="67.5" x14ac:dyDescent="0.25">
      <c r="A24" s="10">
        <v>4313111</v>
      </c>
      <c r="B24" s="6">
        <v>3111</v>
      </c>
      <c r="C24" s="7">
        <v>1040</v>
      </c>
      <c r="D24" s="11" t="s">
        <v>20</v>
      </c>
      <c r="E24" s="15">
        <v>138000</v>
      </c>
      <c r="F24" s="15">
        <v>103500</v>
      </c>
      <c r="G24" s="15">
        <v>63900</v>
      </c>
      <c r="H24" s="16">
        <f t="shared" si="0"/>
        <v>0.46304347826086956</v>
      </c>
      <c r="I24" s="16">
        <v>0</v>
      </c>
      <c r="J24" s="15"/>
      <c r="K24" s="15"/>
      <c r="L24" s="15"/>
      <c r="M24" s="16"/>
      <c r="N24" s="16"/>
    </row>
    <row r="25" spans="1:14" ht="22.5" x14ac:dyDescent="0.25">
      <c r="A25" s="10">
        <v>4313121</v>
      </c>
      <c r="B25" s="6">
        <v>3121</v>
      </c>
      <c r="C25" s="7">
        <v>1040</v>
      </c>
      <c r="D25" s="11" t="s">
        <v>21</v>
      </c>
      <c r="E25" s="15">
        <v>8729547</v>
      </c>
      <c r="F25" s="15">
        <v>2122040</v>
      </c>
      <c r="G25" s="15">
        <v>2076828</v>
      </c>
      <c r="H25" s="16">
        <f t="shared" si="0"/>
        <v>0.23790787769399718</v>
      </c>
      <c r="I25" s="16">
        <f t="shared" si="1"/>
        <v>0.97869408682211456</v>
      </c>
      <c r="J25" s="15"/>
      <c r="K25" s="15"/>
      <c r="L25" s="15"/>
      <c r="M25" s="16"/>
      <c r="N25" s="16"/>
    </row>
    <row r="26" spans="1:14" ht="22.5" x14ac:dyDescent="0.25">
      <c r="A26" s="10">
        <v>4313123</v>
      </c>
      <c r="B26" s="6">
        <v>3123</v>
      </c>
      <c r="C26" s="7">
        <v>1040</v>
      </c>
      <c r="D26" s="11" t="s">
        <v>22</v>
      </c>
      <c r="E26" s="15">
        <v>450000</v>
      </c>
      <c r="F26" s="15">
        <v>50000</v>
      </c>
      <c r="G26" s="15"/>
      <c r="H26" s="16">
        <f t="shared" si="0"/>
        <v>0</v>
      </c>
      <c r="I26" s="16">
        <v>0</v>
      </c>
      <c r="J26" s="15"/>
      <c r="K26" s="15"/>
      <c r="L26" s="15"/>
      <c r="M26" s="16"/>
      <c r="N26" s="16"/>
    </row>
    <row r="27" spans="1:14" ht="22.5" x14ac:dyDescent="0.25">
      <c r="A27" s="10">
        <v>4313132</v>
      </c>
      <c r="B27" s="6">
        <v>3132</v>
      </c>
      <c r="C27" s="7">
        <v>1040</v>
      </c>
      <c r="D27" s="11" t="s">
        <v>23</v>
      </c>
      <c r="E27" s="15">
        <v>20348438</v>
      </c>
      <c r="F27" s="15">
        <v>5077512</v>
      </c>
      <c r="G27" s="15">
        <v>3635987</v>
      </c>
      <c r="H27" s="16">
        <f t="shared" si="0"/>
        <v>0.17868629523307883</v>
      </c>
      <c r="I27" s="16">
        <f t="shared" si="1"/>
        <v>0.71609619041766914</v>
      </c>
      <c r="J27" s="15"/>
      <c r="K27" s="15"/>
      <c r="L27" s="15"/>
      <c r="M27" s="16"/>
      <c r="N27" s="16"/>
    </row>
    <row r="28" spans="1:14" ht="22.5" x14ac:dyDescent="0.25">
      <c r="A28" s="10">
        <v>4313133</v>
      </c>
      <c r="B28" s="6">
        <v>3133</v>
      </c>
      <c r="C28" s="7">
        <v>1040</v>
      </c>
      <c r="D28" s="11" t="s">
        <v>24</v>
      </c>
      <c r="E28" s="15">
        <v>64000</v>
      </c>
      <c r="F28" s="15"/>
      <c r="G28" s="15"/>
      <c r="H28" s="16">
        <f t="shared" si="0"/>
        <v>0</v>
      </c>
      <c r="I28" s="16">
        <v>0</v>
      </c>
      <c r="J28" s="15"/>
      <c r="K28" s="15"/>
      <c r="L28" s="15"/>
      <c r="M28" s="16"/>
      <c r="N28" s="16"/>
    </row>
    <row r="29" spans="1:14" ht="22.5" x14ac:dyDescent="0.25">
      <c r="A29" s="10">
        <v>4313210</v>
      </c>
      <c r="B29" s="6">
        <v>3210</v>
      </c>
      <c r="C29" s="7">
        <v>1050</v>
      </c>
      <c r="D29" s="11" t="s">
        <v>25</v>
      </c>
      <c r="E29" s="15">
        <v>100000</v>
      </c>
      <c r="F29" s="15">
        <v>25000</v>
      </c>
      <c r="G29" s="15"/>
      <c r="H29" s="16">
        <f t="shared" si="0"/>
        <v>0</v>
      </c>
      <c r="I29" s="16">
        <v>0</v>
      </c>
      <c r="J29" s="15"/>
      <c r="K29" s="15"/>
      <c r="L29" s="15"/>
      <c r="M29" s="16"/>
      <c r="N29" s="16"/>
    </row>
    <row r="30" spans="1:14" ht="33.75" x14ac:dyDescent="0.25">
      <c r="A30" s="10">
        <v>4313241</v>
      </c>
      <c r="B30" s="6">
        <v>3241</v>
      </c>
      <c r="C30" s="7">
        <v>1090</v>
      </c>
      <c r="D30" s="11" t="s">
        <v>26</v>
      </c>
      <c r="E30" s="15">
        <v>6453773</v>
      </c>
      <c r="F30" s="15">
        <v>1623418</v>
      </c>
      <c r="G30" s="15">
        <v>1408499</v>
      </c>
      <c r="H30" s="16">
        <f t="shared" si="0"/>
        <v>0.21824427354355352</v>
      </c>
      <c r="I30" s="16">
        <f t="shared" si="1"/>
        <v>0.86761327027296731</v>
      </c>
      <c r="J30" s="15"/>
      <c r="K30" s="15"/>
      <c r="L30" s="15"/>
      <c r="M30" s="16"/>
      <c r="N30" s="16"/>
    </row>
    <row r="31" spans="1:14" ht="22.5" x14ac:dyDescent="0.25">
      <c r="A31" s="10">
        <v>4313242</v>
      </c>
      <c r="B31" s="6">
        <v>3242</v>
      </c>
      <c r="C31" s="7">
        <v>1090</v>
      </c>
      <c r="D31" s="11" t="s">
        <v>27</v>
      </c>
      <c r="E31" s="15">
        <v>6605736</v>
      </c>
      <c r="F31" s="15">
        <v>1857000</v>
      </c>
      <c r="G31" s="15">
        <v>1799874</v>
      </c>
      <c r="H31" s="16">
        <f t="shared" si="0"/>
        <v>0.27247137941934102</v>
      </c>
      <c r="I31" s="16">
        <v>0</v>
      </c>
      <c r="J31" s="15"/>
      <c r="K31" s="15"/>
      <c r="L31" s="15"/>
      <c r="M31" s="16"/>
      <c r="N31" s="16"/>
    </row>
    <row r="32" spans="1:14" x14ac:dyDescent="0.25">
      <c r="A32" s="10">
        <v>4314010</v>
      </c>
      <c r="B32" s="6">
        <v>4010</v>
      </c>
      <c r="C32" s="5">
        <v>821</v>
      </c>
      <c r="D32" s="11" t="s">
        <v>28</v>
      </c>
      <c r="E32" s="15">
        <v>3660000</v>
      </c>
      <c r="F32" s="15">
        <v>850340</v>
      </c>
      <c r="G32" s="15">
        <v>850339</v>
      </c>
      <c r="H32" s="16">
        <f t="shared" si="0"/>
        <v>0.23233306010928961</v>
      </c>
      <c r="I32" s="16">
        <f t="shared" si="1"/>
        <v>0.99999882399981188</v>
      </c>
      <c r="J32" s="15"/>
      <c r="K32" s="15"/>
      <c r="L32" s="15"/>
      <c r="M32" s="16"/>
      <c r="N32" s="16"/>
    </row>
    <row r="33" spans="1:14" x14ac:dyDescent="0.25">
      <c r="A33" s="10">
        <v>4314030</v>
      </c>
      <c r="B33" s="6">
        <v>4030</v>
      </c>
      <c r="C33" s="5">
        <v>824</v>
      </c>
      <c r="D33" s="11" t="s">
        <v>29</v>
      </c>
      <c r="E33" s="15">
        <v>29245300</v>
      </c>
      <c r="F33" s="15">
        <v>7077600</v>
      </c>
      <c r="G33" s="15">
        <v>6029235</v>
      </c>
      <c r="H33" s="16">
        <f t="shared" si="0"/>
        <v>0.20616081900339542</v>
      </c>
      <c r="I33" s="16">
        <f t="shared" si="1"/>
        <v>0.8518756358087487</v>
      </c>
      <c r="J33" s="15"/>
      <c r="K33" s="15"/>
      <c r="L33" s="15"/>
      <c r="M33" s="16"/>
      <c r="N33" s="16"/>
    </row>
    <row r="34" spans="1:14" ht="33.75" x14ac:dyDescent="0.25">
      <c r="A34" s="10">
        <v>4314060</v>
      </c>
      <c r="B34" s="6">
        <v>4060</v>
      </c>
      <c r="C34" s="5">
        <v>828</v>
      </c>
      <c r="D34" s="11" t="s">
        <v>30</v>
      </c>
      <c r="E34" s="15">
        <v>7663800</v>
      </c>
      <c r="F34" s="15">
        <v>1844200</v>
      </c>
      <c r="G34" s="15">
        <v>1283583</v>
      </c>
      <c r="H34" s="16">
        <f t="shared" si="0"/>
        <v>0.16748649495028575</v>
      </c>
      <c r="I34" s="16">
        <f t="shared" si="1"/>
        <v>0.69601073636265043</v>
      </c>
      <c r="J34" s="15">
        <v>200000</v>
      </c>
      <c r="K34" s="15"/>
      <c r="L34" s="15"/>
      <c r="M34" s="16">
        <f t="shared" ref="M34" si="3">L34/J34</f>
        <v>0</v>
      </c>
      <c r="N34" s="16">
        <v>0</v>
      </c>
    </row>
    <row r="35" spans="1:14" ht="22.5" x14ac:dyDescent="0.25">
      <c r="A35" s="10">
        <v>4314081</v>
      </c>
      <c r="B35" s="6">
        <v>4081</v>
      </c>
      <c r="C35" s="5">
        <v>829</v>
      </c>
      <c r="D35" s="11" t="s">
        <v>31</v>
      </c>
      <c r="E35" s="15">
        <v>3073790</v>
      </c>
      <c r="F35" s="15">
        <v>761820</v>
      </c>
      <c r="G35" s="15">
        <v>689294</v>
      </c>
      <c r="H35" s="16">
        <f t="shared" si="0"/>
        <v>0.22424889143370236</v>
      </c>
      <c r="I35" s="16">
        <f t="shared" si="1"/>
        <v>0.90479903389252059</v>
      </c>
      <c r="J35" s="15"/>
      <c r="K35" s="15"/>
      <c r="L35" s="15"/>
      <c r="M35" s="16"/>
      <c r="N35" s="16"/>
    </row>
    <row r="36" spans="1:14" ht="22.5" x14ac:dyDescent="0.25">
      <c r="A36" s="10">
        <v>4314082</v>
      </c>
      <c r="B36" s="6">
        <v>4082</v>
      </c>
      <c r="C36" s="5">
        <v>829</v>
      </c>
      <c r="D36" s="11" t="s">
        <v>32</v>
      </c>
      <c r="E36" s="15">
        <v>416900</v>
      </c>
      <c r="F36" s="15">
        <v>61600</v>
      </c>
      <c r="G36" s="15"/>
      <c r="H36" s="16">
        <f t="shared" si="0"/>
        <v>0</v>
      </c>
      <c r="I36" s="16">
        <f t="shared" si="1"/>
        <v>0</v>
      </c>
      <c r="J36" s="15"/>
      <c r="K36" s="15"/>
      <c r="L36" s="15"/>
      <c r="M36" s="16"/>
      <c r="N36" s="16"/>
    </row>
    <row r="37" spans="1:14" ht="33.75" x14ac:dyDescent="0.25">
      <c r="A37" s="10">
        <v>4315031</v>
      </c>
      <c r="B37" s="6">
        <v>5031</v>
      </c>
      <c r="C37" s="5">
        <v>810</v>
      </c>
      <c r="D37" s="11" t="s">
        <v>33</v>
      </c>
      <c r="E37" s="15">
        <v>44527192</v>
      </c>
      <c r="F37" s="15">
        <v>10317800</v>
      </c>
      <c r="G37" s="15">
        <v>6865823</v>
      </c>
      <c r="H37" s="16">
        <f t="shared" si="0"/>
        <v>0.15419393614580501</v>
      </c>
      <c r="I37" s="16">
        <f t="shared" si="1"/>
        <v>0.66543478260869571</v>
      </c>
      <c r="J37" s="15"/>
      <c r="K37" s="15"/>
      <c r="L37" s="15"/>
      <c r="M37" s="16"/>
      <c r="N37" s="16"/>
    </row>
    <row r="38" spans="1:14" ht="56.25" x14ac:dyDescent="0.25">
      <c r="A38" s="10">
        <v>4315061</v>
      </c>
      <c r="B38" s="6">
        <v>5061</v>
      </c>
      <c r="C38" s="5">
        <v>810</v>
      </c>
      <c r="D38" s="11" t="s">
        <v>34</v>
      </c>
      <c r="E38" s="15">
        <v>120000</v>
      </c>
      <c r="F38" s="15">
        <v>20000</v>
      </c>
      <c r="G38" s="15"/>
      <c r="H38" s="16">
        <f t="shared" si="0"/>
        <v>0</v>
      </c>
      <c r="I38" s="16">
        <v>0</v>
      </c>
      <c r="J38" s="15"/>
      <c r="K38" s="15"/>
      <c r="L38" s="15"/>
      <c r="M38" s="16"/>
      <c r="N38" s="16"/>
    </row>
    <row r="39" spans="1:14" ht="27.75" customHeight="1" x14ac:dyDescent="0.25">
      <c r="A39" s="10">
        <v>4316011</v>
      </c>
      <c r="B39" s="6">
        <v>6011</v>
      </c>
      <c r="C39" s="5">
        <v>610</v>
      </c>
      <c r="D39" s="11" t="s">
        <v>35</v>
      </c>
      <c r="E39" s="15">
        <v>2299200</v>
      </c>
      <c r="F39" s="15">
        <v>1052800</v>
      </c>
      <c r="G39" s="15"/>
      <c r="H39" s="16">
        <f t="shared" si="0"/>
        <v>0</v>
      </c>
      <c r="I39" s="16">
        <f t="shared" si="1"/>
        <v>0</v>
      </c>
      <c r="J39" s="15">
        <v>77100000</v>
      </c>
      <c r="K39" s="15"/>
      <c r="L39" s="15"/>
      <c r="M39" s="16">
        <f t="shared" si="2"/>
        <v>0</v>
      </c>
      <c r="N39" s="16">
        <v>0</v>
      </c>
    </row>
    <row r="40" spans="1:14" s="18" customFormat="1" ht="30.75" customHeight="1" x14ac:dyDescent="0.25">
      <c r="A40" s="20">
        <v>4316015</v>
      </c>
      <c r="B40" s="6">
        <v>6015</v>
      </c>
      <c r="C40" s="5">
        <v>620</v>
      </c>
      <c r="D40" s="21" t="s">
        <v>55</v>
      </c>
      <c r="E40" s="17"/>
      <c r="F40" s="17"/>
      <c r="G40" s="17"/>
      <c r="H40" s="17"/>
      <c r="I40" s="17"/>
      <c r="J40" s="19">
        <f>K40</f>
        <v>1648144</v>
      </c>
      <c r="K40" s="19">
        <v>1648144</v>
      </c>
      <c r="L40" s="19">
        <v>1648144</v>
      </c>
      <c r="M40" s="16">
        <f t="shared" si="2"/>
        <v>1</v>
      </c>
      <c r="N40" s="16">
        <v>1</v>
      </c>
    </row>
    <row r="41" spans="1:14" s="18" customFormat="1" ht="27.75" customHeight="1" x14ac:dyDescent="0.25">
      <c r="A41" s="20">
        <v>4316017</v>
      </c>
      <c r="B41" s="6">
        <v>6017</v>
      </c>
      <c r="C41" s="5">
        <v>620</v>
      </c>
      <c r="D41" s="21" t="s">
        <v>45</v>
      </c>
      <c r="E41" s="17"/>
      <c r="F41" s="17"/>
      <c r="G41" s="17"/>
      <c r="H41" s="17"/>
      <c r="I41" s="17"/>
      <c r="J41" s="19">
        <f>K41</f>
        <v>1968212</v>
      </c>
      <c r="K41" s="19">
        <v>1968212</v>
      </c>
      <c r="L41" s="19">
        <v>1968212</v>
      </c>
      <c r="M41" s="16">
        <f>L41/J41</f>
        <v>1</v>
      </c>
      <c r="N41" s="16">
        <v>1</v>
      </c>
    </row>
  </sheetData>
  <mergeCells count="15">
    <mergeCell ref="A1:N1"/>
    <mergeCell ref="A3:A5"/>
    <mergeCell ref="B3:B5"/>
    <mergeCell ref="C3:C5"/>
    <mergeCell ref="D3:D5"/>
    <mergeCell ref="E3:I3"/>
    <mergeCell ref="J3:N3"/>
    <mergeCell ref="E4:E5"/>
    <mergeCell ref="F4:F5"/>
    <mergeCell ref="G4:G5"/>
    <mergeCell ref="H4:I4"/>
    <mergeCell ref="J4:J5"/>
    <mergeCell ref="K4:K5"/>
    <mergeCell ref="L4:L5"/>
    <mergeCell ref="M4:N4"/>
  </mergeCells>
  <pageMargins left="0.31496062992125984" right="0.31496062992125984" top="0.35433070866141736" bottom="0.35433070866141736" header="0.31496062992125984" footer="0.31496062992125984"/>
  <pageSetup paperSize="9" scale="71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9"/>
  <sheetViews>
    <sheetView view="pageBreakPreview" zoomScale="80" zoomScaleNormal="110" zoomScaleSheetLayoutView="80" workbookViewId="0">
      <selection activeCell="M4" activeCellId="1" sqref="H4:I4 M4:N4"/>
    </sheetView>
  </sheetViews>
  <sheetFormatPr defaultRowHeight="15" x14ac:dyDescent="0.25"/>
  <cols>
    <col min="4" max="4" width="31.140625" customWidth="1"/>
    <col min="5" max="5" width="14" customWidth="1"/>
    <col min="6" max="7" width="14.85546875" customWidth="1"/>
    <col min="8" max="8" width="12.5703125" customWidth="1"/>
    <col min="9" max="9" width="12.28515625" customWidth="1"/>
    <col min="10" max="10" width="11.85546875" customWidth="1"/>
    <col min="11" max="11" width="12.42578125" customWidth="1"/>
    <col min="12" max="12" width="14.85546875" customWidth="1"/>
    <col min="13" max="13" width="12.140625" customWidth="1"/>
    <col min="14" max="14" width="13" customWidth="1"/>
  </cols>
  <sheetData>
    <row r="1" spans="1:14" ht="23.25" customHeight="1" x14ac:dyDescent="0.25">
      <c r="A1" s="49" t="s">
        <v>43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 t="s">
        <v>41</v>
      </c>
    </row>
    <row r="3" spans="1:14" x14ac:dyDescent="0.25">
      <c r="A3" s="50" t="s">
        <v>0</v>
      </c>
      <c r="B3" s="50" t="s">
        <v>1</v>
      </c>
      <c r="C3" s="50" t="s">
        <v>2</v>
      </c>
      <c r="D3" s="50" t="s">
        <v>3</v>
      </c>
      <c r="E3" s="50" t="s">
        <v>4</v>
      </c>
      <c r="F3" s="50"/>
      <c r="G3" s="50"/>
      <c r="H3" s="50"/>
      <c r="I3" s="50"/>
      <c r="J3" s="50" t="s">
        <v>5</v>
      </c>
      <c r="K3" s="50"/>
      <c r="L3" s="50"/>
      <c r="M3" s="50"/>
      <c r="N3" s="50"/>
    </row>
    <row r="4" spans="1:14" ht="15" customHeight="1" x14ac:dyDescent="0.25">
      <c r="A4" s="50"/>
      <c r="B4" s="50"/>
      <c r="C4" s="50"/>
      <c r="D4" s="50"/>
      <c r="E4" s="50" t="s">
        <v>36</v>
      </c>
      <c r="F4" s="50" t="s">
        <v>37</v>
      </c>
      <c r="G4" s="50" t="s">
        <v>38</v>
      </c>
      <c r="H4" s="51" t="s">
        <v>63</v>
      </c>
      <c r="I4" s="50"/>
      <c r="J4" s="50" t="s">
        <v>36</v>
      </c>
      <c r="K4" s="50" t="s">
        <v>37</v>
      </c>
      <c r="L4" s="50" t="s">
        <v>38</v>
      </c>
      <c r="M4" s="51" t="s">
        <v>63</v>
      </c>
      <c r="N4" s="50"/>
    </row>
    <row r="5" spans="1:14" ht="85.5" customHeight="1" x14ac:dyDescent="0.25">
      <c r="A5" s="50"/>
      <c r="B5" s="50"/>
      <c r="C5" s="50"/>
      <c r="D5" s="50"/>
      <c r="E5" s="50"/>
      <c r="F5" s="50"/>
      <c r="G5" s="50"/>
      <c r="H5" s="12" t="s">
        <v>39</v>
      </c>
      <c r="I5" s="12" t="s">
        <v>40</v>
      </c>
      <c r="J5" s="50"/>
      <c r="K5" s="50"/>
      <c r="L5" s="50"/>
      <c r="M5" s="12" t="s">
        <v>39</v>
      </c>
      <c r="N5" s="12" t="s">
        <v>40</v>
      </c>
    </row>
    <row r="6" spans="1:14" x14ac:dyDescent="0.25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  <c r="L6" s="2">
        <v>12</v>
      </c>
      <c r="M6" s="2">
        <v>13</v>
      </c>
      <c r="N6" s="2">
        <v>14</v>
      </c>
    </row>
    <row r="7" spans="1:14" ht="23.25" customHeight="1" x14ac:dyDescent="0.25">
      <c r="A7" s="8">
        <v>4300000</v>
      </c>
      <c r="B7" s="3"/>
      <c r="C7" s="3"/>
      <c r="D7" s="9" t="s">
        <v>6</v>
      </c>
      <c r="E7" s="13">
        <f>SUM(E8:E39)</f>
        <v>2735806216</v>
      </c>
      <c r="F7" s="13">
        <f>SUM(F8:F39)</f>
        <v>454116988</v>
      </c>
      <c r="G7" s="13">
        <f>SUM(G8:G39)</f>
        <v>300759646</v>
      </c>
      <c r="H7" s="14">
        <f>G7/E7</f>
        <v>0.10993455758710068</v>
      </c>
      <c r="I7" s="14">
        <f>G7/F7</f>
        <v>0.66229551844028345</v>
      </c>
      <c r="J7" s="13">
        <f>SUM(J8:J39)</f>
        <v>196499500</v>
      </c>
      <c r="K7" s="13">
        <f>SUM(K8:K39)</f>
        <v>0</v>
      </c>
      <c r="L7" s="13">
        <f>SUM(L8:L39)</f>
        <v>0</v>
      </c>
      <c r="M7" s="14">
        <f>L7/J7</f>
        <v>0</v>
      </c>
      <c r="N7" s="14">
        <v>0</v>
      </c>
    </row>
    <row r="8" spans="1:14" ht="33.75" x14ac:dyDescent="0.25">
      <c r="A8" s="10">
        <v>4310160</v>
      </c>
      <c r="B8" s="4">
        <v>160</v>
      </c>
      <c r="C8" s="5">
        <v>111</v>
      </c>
      <c r="D8" s="11" t="s">
        <v>7</v>
      </c>
      <c r="E8" s="15">
        <v>135794452</v>
      </c>
      <c r="F8" s="15">
        <v>23283357</v>
      </c>
      <c r="G8" s="15">
        <v>19121190</v>
      </c>
      <c r="H8" s="16">
        <f t="shared" ref="H8:H39" si="0">G8/E8</f>
        <v>0.14080980274510774</v>
      </c>
      <c r="I8" s="16">
        <f t="shared" ref="I8:I39" si="1">G8/F8</f>
        <v>0.8212385353194559</v>
      </c>
      <c r="J8" s="15">
        <v>84499500</v>
      </c>
      <c r="K8" s="15"/>
      <c r="L8" s="15"/>
      <c r="M8" s="16">
        <f>L8/J8</f>
        <v>0</v>
      </c>
      <c r="N8" s="16">
        <v>0</v>
      </c>
    </row>
    <row r="9" spans="1:14" ht="16.5" customHeight="1" x14ac:dyDescent="0.25">
      <c r="A9" s="10">
        <v>4311010</v>
      </c>
      <c r="B9" s="6">
        <v>1010</v>
      </c>
      <c r="C9" s="5">
        <v>910</v>
      </c>
      <c r="D9" s="11" t="s">
        <v>8</v>
      </c>
      <c r="E9" s="15">
        <v>837031381</v>
      </c>
      <c r="F9" s="15">
        <v>145303837</v>
      </c>
      <c r="G9" s="15">
        <v>88420989</v>
      </c>
      <c r="H9" s="16">
        <f t="shared" si="0"/>
        <v>0.10563640863065801</v>
      </c>
      <c r="I9" s="16">
        <f t="shared" si="1"/>
        <v>0.60852480447574142</v>
      </c>
      <c r="J9" s="15">
        <v>16800000</v>
      </c>
      <c r="K9" s="15"/>
      <c r="L9" s="15"/>
      <c r="M9" s="16">
        <f t="shared" ref="M9:M39" si="2">L9/J9</f>
        <v>0</v>
      </c>
      <c r="N9" s="16">
        <v>0</v>
      </c>
    </row>
    <row r="10" spans="1:14" ht="22.5" x14ac:dyDescent="0.25">
      <c r="A10" s="10">
        <v>4311021</v>
      </c>
      <c r="B10" s="6">
        <v>1021</v>
      </c>
      <c r="C10" s="5">
        <v>921</v>
      </c>
      <c r="D10" s="11" t="s">
        <v>9</v>
      </c>
      <c r="E10" s="15">
        <v>703967463</v>
      </c>
      <c r="F10" s="15">
        <v>122377555</v>
      </c>
      <c r="G10" s="15">
        <v>52711613</v>
      </c>
      <c r="H10" s="16">
        <f t="shared" si="0"/>
        <v>7.4877910941176559E-2</v>
      </c>
      <c r="I10" s="16">
        <f t="shared" si="1"/>
        <v>0.4307294176615965</v>
      </c>
      <c r="J10" s="15">
        <v>23000000</v>
      </c>
      <c r="K10" s="15"/>
      <c r="L10" s="15"/>
      <c r="M10" s="16">
        <f t="shared" si="2"/>
        <v>0</v>
      </c>
      <c r="N10" s="16">
        <v>0</v>
      </c>
    </row>
    <row r="11" spans="1:14" ht="56.25" x14ac:dyDescent="0.25">
      <c r="A11" s="10">
        <v>4311022</v>
      </c>
      <c r="B11" s="6">
        <v>1022</v>
      </c>
      <c r="C11" s="5">
        <v>922</v>
      </c>
      <c r="D11" s="11" t="s">
        <v>10</v>
      </c>
      <c r="E11" s="15">
        <v>42286586</v>
      </c>
      <c r="F11" s="15">
        <v>7277000</v>
      </c>
      <c r="G11" s="15">
        <v>3424021</v>
      </c>
      <c r="H11" s="16">
        <f t="shared" si="0"/>
        <v>8.0971800371872057E-2</v>
      </c>
      <c r="I11" s="16">
        <f t="shared" si="1"/>
        <v>0.47052645320873987</v>
      </c>
      <c r="J11" s="15"/>
      <c r="K11" s="15"/>
      <c r="L11" s="15"/>
      <c r="M11" s="16"/>
      <c r="N11" s="16"/>
    </row>
    <row r="12" spans="1:14" ht="33.75" x14ac:dyDescent="0.25">
      <c r="A12" s="10">
        <v>4311023</v>
      </c>
      <c r="B12" s="6">
        <v>1023</v>
      </c>
      <c r="C12" s="5">
        <v>922</v>
      </c>
      <c r="D12" s="11" t="s">
        <v>11</v>
      </c>
      <c r="E12" s="15">
        <v>12343008</v>
      </c>
      <c r="F12" s="15">
        <v>1241311</v>
      </c>
      <c r="G12" s="15">
        <v>779780</v>
      </c>
      <c r="H12" s="16">
        <f t="shared" si="0"/>
        <v>6.3175848221114328E-2</v>
      </c>
      <c r="I12" s="16">
        <f t="shared" si="1"/>
        <v>0.62819067904819981</v>
      </c>
      <c r="J12" s="15"/>
      <c r="K12" s="15"/>
      <c r="L12" s="15"/>
      <c r="M12" s="16"/>
      <c r="N12" s="16"/>
    </row>
    <row r="13" spans="1:14" ht="22.5" x14ac:dyDescent="0.25">
      <c r="A13" s="10">
        <v>4311031</v>
      </c>
      <c r="B13" s="6">
        <v>1031</v>
      </c>
      <c r="C13" s="5">
        <v>921</v>
      </c>
      <c r="D13" s="11" t="s">
        <v>9</v>
      </c>
      <c r="E13" s="15">
        <v>569951400</v>
      </c>
      <c r="F13" s="15">
        <v>88980787</v>
      </c>
      <c r="G13" s="15">
        <v>88011022</v>
      </c>
      <c r="H13" s="16">
        <f t="shared" si="0"/>
        <v>0.15441846796060155</v>
      </c>
      <c r="I13" s="16">
        <f t="shared" si="1"/>
        <v>0.98910141129680051</v>
      </c>
      <c r="J13" s="15"/>
      <c r="K13" s="15"/>
      <c r="L13" s="15"/>
      <c r="M13" s="16"/>
      <c r="N13" s="16"/>
    </row>
    <row r="14" spans="1:14" ht="56.25" x14ac:dyDescent="0.25">
      <c r="A14" s="10">
        <v>4311032</v>
      </c>
      <c r="B14" s="6">
        <v>1032</v>
      </c>
      <c r="C14" s="5">
        <v>922</v>
      </c>
      <c r="D14" s="11" t="s">
        <v>10</v>
      </c>
      <c r="E14" s="15">
        <v>36652900</v>
      </c>
      <c r="F14" s="15">
        <v>5714188</v>
      </c>
      <c r="G14" s="15">
        <v>4224108</v>
      </c>
      <c r="H14" s="16">
        <f t="shared" si="0"/>
        <v>0.11524621516987742</v>
      </c>
      <c r="I14" s="16">
        <f t="shared" si="1"/>
        <v>0.73923154085934872</v>
      </c>
      <c r="J14" s="15"/>
      <c r="K14" s="15"/>
      <c r="L14" s="15"/>
      <c r="M14" s="16"/>
      <c r="N14" s="16"/>
    </row>
    <row r="15" spans="1:14" ht="33.75" x14ac:dyDescent="0.25">
      <c r="A15" s="10">
        <v>4311033</v>
      </c>
      <c r="B15" s="6">
        <v>1033</v>
      </c>
      <c r="C15" s="5">
        <v>922</v>
      </c>
      <c r="D15" s="11" t="s">
        <v>11</v>
      </c>
      <c r="E15" s="15">
        <v>3127000</v>
      </c>
      <c r="F15" s="15">
        <v>487516</v>
      </c>
      <c r="G15" s="15">
        <v>487516</v>
      </c>
      <c r="H15" s="16">
        <f t="shared" si="0"/>
        <v>0.15590534058202751</v>
      </c>
      <c r="I15" s="16">
        <f t="shared" si="1"/>
        <v>1</v>
      </c>
      <c r="J15" s="15"/>
      <c r="K15" s="15"/>
      <c r="L15" s="15"/>
      <c r="M15" s="16"/>
      <c r="N15" s="16"/>
    </row>
    <row r="16" spans="1:14" ht="33.75" x14ac:dyDescent="0.25">
      <c r="A16" s="10">
        <v>4311070</v>
      </c>
      <c r="B16" s="6">
        <v>1070</v>
      </c>
      <c r="C16" s="5">
        <v>960</v>
      </c>
      <c r="D16" s="11" t="s">
        <v>12</v>
      </c>
      <c r="E16" s="15">
        <v>76291786</v>
      </c>
      <c r="F16" s="15">
        <v>11698700</v>
      </c>
      <c r="G16" s="15">
        <v>7130565</v>
      </c>
      <c r="H16" s="16">
        <f t="shared" si="0"/>
        <v>9.3464386847622108E-2</v>
      </c>
      <c r="I16" s="16">
        <f t="shared" si="1"/>
        <v>0.60951772419157679</v>
      </c>
      <c r="J16" s="15"/>
      <c r="K16" s="15"/>
      <c r="L16" s="15"/>
      <c r="M16" s="16"/>
      <c r="N16" s="16"/>
    </row>
    <row r="17" spans="1:14" ht="22.5" x14ac:dyDescent="0.25">
      <c r="A17" s="10">
        <v>4311080</v>
      </c>
      <c r="B17" s="6">
        <v>1080</v>
      </c>
      <c r="C17" s="5">
        <v>960</v>
      </c>
      <c r="D17" s="11" t="s">
        <v>13</v>
      </c>
      <c r="E17" s="15">
        <v>98448800</v>
      </c>
      <c r="F17" s="15">
        <v>12746442</v>
      </c>
      <c r="G17" s="15">
        <v>11076359</v>
      </c>
      <c r="H17" s="16">
        <f t="shared" si="0"/>
        <v>0.11250882692323319</v>
      </c>
      <c r="I17" s="16">
        <f t="shared" si="1"/>
        <v>0.86897653478515813</v>
      </c>
      <c r="J17" s="15">
        <v>750000</v>
      </c>
      <c r="K17" s="15"/>
      <c r="L17" s="15"/>
      <c r="M17" s="16">
        <f t="shared" si="2"/>
        <v>0</v>
      </c>
      <c r="N17" s="16">
        <v>0</v>
      </c>
    </row>
    <row r="18" spans="1:14" ht="22.5" x14ac:dyDescent="0.25">
      <c r="A18" s="10">
        <v>4311141</v>
      </c>
      <c r="B18" s="6">
        <v>1141</v>
      </c>
      <c r="C18" s="5">
        <v>990</v>
      </c>
      <c r="D18" s="11" t="s">
        <v>14</v>
      </c>
      <c r="E18" s="15">
        <v>46651490</v>
      </c>
      <c r="F18" s="15">
        <v>7152970</v>
      </c>
      <c r="G18" s="15">
        <v>5953775</v>
      </c>
      <c r="H18" s="16">
        <f t="shared" si="0"/>
        <v>0.12762239748398174</v>
      </c>
      <c r="I18" s="16">
        <f t="shared" si="1"/>
        <v>0.83235005878676971</v>
      </c>
      <c r="J18" s="15"/>
      <c r="K18" s="15"/>
      <c r="L18" s="15"/>
      <c r="M18" s="16"/>
      <c r="N18" s="16"/>
    </row>
    <row r="19" spans="1:14" x14ac:dyDescent="0.25">
      <c r="A19" s="10">
        <v>4311142</v>
      </c>
      <c r="B19" s="6">
        <v>1142</v>
      </c>
      <c r="C19" s="5">
        <v>990</v>
      </c>
      <c r="D19" s="11" t="s">
        <v>15</v>
      </c>
      <c r="E19" s="15">
        <v>79640</v>
      </c>
      <c r="F19" s="15"/>
      <c r="G19" s="15"/>
      <c r="H19" s="16">
        <f t="shared" si="0"/>
        <v>0</v>
      </c>
      <c r="I19" s="16">
        <v>0</v>
      </c>
      <c r="J19" s="15"/>
      <c r="K19" s="15"/>
      <c r="L19" s="15"/>
      <c r="M19" s="16"/>
      <c r="N19" s="16"/>
    </row>
    <row r="20" spans="1:14" ht="33.75" x14ac:dyDescent="0.25">
      <c r="A20" s="10">
        <v>4311151</v>
      </c>
      <c r="B20" s="6">
        <v>1151</v>
      </c>
      <c r="C20" s="5">
        <v>990</v>
      </c>
      <c r="D20" s="11" t="s">
        <v>16</v>
      </c>
      <c r="E20" s="15">
        <v>7918954</v>
      </c>
      <c r="F20" s="15">
        <v>1471100</v>
      </c>
      <c r="G20" s="15">
        <v>907478</v>
      </c>
      <c r="H20" s="16">
        <f t="shared" si="0"/>
        <v>0.11459569028939934</v>
      </c>
      <c r="I20" s="16">
        <f t="shared" si="1"/>
        <v>0.61687036911154913</v>
      </c>
      <c r="J20" s="15"/>
      <c r="K20" s="15"/>
      <c r="L20" s="15"/>
      <c r="M20" s="16"/>
      <c r="N20" s="16"/>
    </row>
    <row r="21" spans="1:14" ht="33.75" x14ac:dyDescent="0.25">
      <c r="A21" s="10">
        <v>4311152</v>
      </c>
      <c r="B21" s="6">
        <v>1152</v>
      </c>
      <c r="C21" s="5">
        <v>990</v>
      </c>
      <c r="D21" s="11" t="s">
        <v>17</v>
      </c>
      <c r="E21" s="15">
        <v>2653000</v>
      </c>
      <c r="F21" s="15">
        <v>413585</v>
      </c>
      <c r="G21" s="15">
        <v>413585</v>
      </c>
      <c r="H21" s="16">
        <f t="shared" si="0"/>
        <v>0.15589332830757632</v>
      </c>
      <c r="I21" s="16">
        <f t="shared" si="1"/>
        <v>1</v>
      </c>
      <c r="J21" s="15"/>
      <c r="K21" s="15"/>
      <c r="L21" s="15"/>
      <c r="M21" s="16"/>
      <c r="N21" s="16"/>
    </row>
    <row r="22" spans="1:14" ht="56.25" x14ac:dyDescent="0.25">
      <c r="A22" s="10">
        <v>4311200</v>
      </c>
      <c r="B22" s="6">
        <v>1200</v>
      </c>
      <c r="C22" s="5">
        <v>990</v>
      </c>
      <c r="D22" s="11" t="s">
        <v>18</v>
      </c>
      <c r="E22" s="15">
        <v>3023700</v>
      </c>
      <c r="F22" s="15">
        <v>479300</v>
      </c>
      <c r="G22" s="15"/>
      <c r="H22" s="16">
        <f t="shared" si="0"/>
        <v>0</v>
      </c>
      <c r="I22" s="16">
        <f t="shared" si="1"/>
        <v>0</v>
      </c>
      <c r="J22" s="15"/>
      <c r="K22" s="15"/>
      <c r="L22" s="15"/>
      <c r="M22" s="16"/>
      <c r="N22" s="16"/>
    </row>
    <row r="23" spans="1:14" ht="22.5" x14ac:dyDescent="0.25">
      <c r="A23" s="10">
        <v>4313105</v>
      </c>
      <c r="B23" s="6">
        <v>3105</v>
      </c>
      <c r="C23" s="7">
        <v>1010</v>
      </c>
      <c r="D23" s="11" t="s">
        <v>19</v>
      </c>
      <c r="E23" s="15">
        <v>25688980</v>
      </c>
      <c r="F23" s="15">
        <v>3587180</v>
      </c>
      <c r="G23" s="15">
        <v>2871219</v>
      </c>
      <c r="H23" s="16">
        <f t="shared" si="0"/>
        <v>0.11176850929853968</v>
      </c>
      <c r="I23" s="16">
        <f t="shared" si="1"/>
        <v>0.80041118650304699</v>
      </c>
      <c r="J23" s="15"/>
      <c r="K23" s="15"/>
      <c r="L23" s="15"/>
      <c r="M23" s="16"/>
      <c r="N23" s="16"/>
    </row>
    <row r="24" spans="1:14" ht="67.5" x14ac:dyDescent="0.25">
      <c r="A24" s="10">
        <v>4313111</v>
      </c>
      <c r="B24" s="6">
        <v>3111</v>
      </c>
      <c r="C24" s="7">
        <v>1040</v>
      </c>
      <c r="D24" s="11" t="s">
        <v>20</v>
      </c>
      <c r="E24" s="15">
        <v>138000</v>
      </c>
      <c r="F24" s="15">
        <v>69000</v>
      </c>
      <c r="G24" s="15">
        <v>42600</v>
      </c>
      <c r="H24" s="16">
        <f t="shared" si="0"/>
        <v>0.30869565217391304</v>
      </c>
      <c r="I24" s="16">
        <v>0</v>
      </c>
      <c r="J24" s="15"/>
      <c r="K24" s="15"/>
      <c r="L24" s="15"/>
      <c r="M24" s="16"/>
      <c r="N24" s="16"/>
    </row>
    <row r="25" spans="1:14" ht="22.5" x14ac:dyDescent="0.25">
      <c r="A25" s="10">
        <v>4313121</v>
      </c>
      <c r="B25" s="6">
        <v>3121</v>
      </c>
      <c r="C25" s="7">
        <v>1040</v>
      </c>
      <c r="D25" s="11" t="s">
        <v>21</v>
      </c>
      <c r="E25" s="15">
        <v>8729547</v>
      </c>
      <c r="F25" s="15">
        <v>1423770</v>
      </c>
      <c r="G25" s="15">
        <v>1378393</v>
      </c>
      <c r="H25" s="16">
        <f t="shared" si="0"/>
        <v>0.15789971690398139</v>
      </c>
      <c r="I25" s="16">
        <f t="shared" si="1"/>
        <v>0.96812898150684445</v>
      </c>
      <c r="J25" s="15"/>
      <c r="K25" s="15"/>
      <c r="L25" s="15"/>
      <c r="M25" s="16"/>
      <c r="N25" s="16"/>
    </row>
    <row r="26" spans="1:14" ht="22.5" x14ac:dyDescent="0.25">
      <c r="A26" s="10">
        <v>4313123</v>
      </c>
      <c r="B26" s="6">
        <v>3123</v>
      </c>
      <c r="C26" s="7">
        <v>1040</v>
      </c>
      <c r="D26" s="11" t="s">
        <v>22</v>
      </c>
      <c r="E26" s="15">
        <v>450000</v>
      </c>
      <c r="F26" s="15">
        <v>50000</v>
      </c>
      <c r="G26" s="15"/>
      <c r="H26" s="16">
        <f t="shared" si="0"/>
        <v>0</v>
      </c>
      <c r="I26" s="16">
        <v>0</v>
      </c>
      <c r="J26" s="15"/>
      <c r="K26" s="15"/>
      <c r="L26" s="15"/>
      <c r="M26" s="16"/>
      <c r="N26" s="16"/>
    </row>
    <row r="27" spans="1:14" ht="22.5" x14ac:dyDescent="0.25">
      <c r="A27" s="10">
        <v>4313132</v>
      </c>
      <c r="B27" s="6">
        <v>3132</v>
      </c>
      <c r="C27" s="7">
        <v>1040</v>
      </c>
      <c r="D27" s="11" t="s">
        <v>23</v>
      </c>
      <c r="E27" s="15">
        <v>20348438</v>
      </c>
      <c r="F27" s="15">
        <v>3275024</v>
      </c>
      <c r="G27" s="15">
        <v>2240591</v>
      </c>
      <c r="H27" s="16">
        <f t="shared" si="0"/>
        <v>0.11011120362162442</v>
      </c>
      <c r="I27" s="16">
        <f t="shared" si="1"/>
        <v>0.68414491008310163</v>
      </c>
      <c r="J27" s="15"/>
      <c r="K27" s="15"/>
      <c r="L27" s="15"/>
      <c r="M27" s="16"/>
      <c r="N27" s="16"/>
    </row>
    <row r="28" spans="1:14" ht="22.5" x14ac:dyDescent="0.25">
      <c r="A28" s="10">
        <v>4313133</v>
      </c>
      <c r="B28" s="6">
        <v>3133</v>
      </c>
      <c r="C28" s="7">
        <v>1040</v>
      </c>
      <c r="D28" s="11" t="s">
        <v>24</v>
      </c>
      <c r="E28" s="15">
        <v>64000</v>
      </c>
      <c r="F28" s="15"/>
      <c r="G28" s="15"/>
      <c r="H28" s="16">
        <f t="shared" si="0"/>
        <v>0</v>
      </c>
      <c r="I28" s="16">
        <v>0</v>
      </c>
      <c r="J28" s="15"/>
      <c r="K28" s="15"/>
      <c r="L28" s="15"/>
      <c r="M28" s="16"/>
      <c r="N28" s="16"/>
    </row>
    <row r="29" spans="1:14" ht="22.5" x14ac:dyDescent="0.25">
      <c r="A29" s="10">
        <v>4313210</v>
      </c>
      <c r="B29" s="6">
        <v>3210</v>
      </c>
      <c r="C29" s="7">
        <v>1050</v>
      </c>
      <c r="D29" s="11" t="s">
        <v>25</v>
      </c>
      <c r="E29" s="15">
        <v>100000</v>
      </c>
      <c r="F29" s="15"/>
      <c r="G29" s="15"/>
      <c r="H29" s="16">
        <f t="shared" si="0"/>
        <v>0</v>
      </c>
      <c r="I29" s="16">
        <v>0</v>
      </c>
      <c r="J29" s="15"/>
      <c r="K29" s="15"/>
      <c r="L29" s="15"/>
      <c r="M29" s="16"/>
      <c r="N29" s="16"/>
    </row>
    <row r="30" spans="1:14" ht="33.75" x14ac:dyDescent="0.25">
      <c r="A30" s="10">
        <v>4313241</v>
      </c>
      <c r="B30" s="6">
        <v>3241</v>
      </c>
      <c r="C30" s="7">
        <v>1090</v>
      </c>
      <c r="D30" s="11" t="s">
        <v>26</v>
      </c>
      <c r="E30" s="15">
        <v>6453773</v>
      </c>
      <c r="F30" s="15">
        <v>1077346</v>
      </c>
      <c r="G30" s="15">
        <v>893502</v>
      </c>
      <c r="H30" s="16">
        <f t="shared" si="0"/>
        <v>0.13844645604981767</v>
      </c>
      <c r="I30" s="16">
        <f t="shared" si="1"/>
        <v>0.82935472912137786</v>
      </c>
      <c r="J30" s="15"/>
      <c r="K30" s="15"/>
      <c r="L30" s="15"/>
      <c r="M30" s="16"/>
      <c r="N30" s="16"/>
    </row>
    <row r="31" spans="1:14" ht="22.5" x14ac:dyDescent="0.25">
      <c r="A31" s="10">
        <v>4313242</v>
      </c>
      <c r="B31" s="6">
        <v>3242</v>
      </c>
      <c r="C31" s="7">
        <v>1090</v>
      </c>
      <c r="D31" s="11" t="s">
        <v>27</v>
      </c>
      <c r="E31" s="15">
        <v>6605736</v>
      </c>
      <c r="F31" s="15">
        <v>1208000</v>
      </c>
      <c r="G31" s="15">
        <v>1204096</v>
      </c>
      <c r="H31" s="16">
        <f t="shared" si="0"/>
        <v>0.18228036966660491</v>
      </c>
      <c r="I31" s="16">
        <v>0</v>
      </c>
      <c r="J31" s="15"/>
      <c r="K31" s="15"/>
      <c r="L31" s="15"/>
      <c r="M31" s="16"/>
      <c r="N31" s="16"/>
    </row>
    <row r="32" spans="1:14" x14ac:dyDescent="0.25">
      <c r="A32" s="10">
        <v>4314010</v>
      </c>
      <c r="B32" s="6">
        <v>4010</v>
      </c>
      <c r="C32" s="5">
        <v>821</v>
      </c>
      <c r="D32" s="11" t="s">
        <v>28</v>
      </c>
      <c r="E32" s="15">
        <v>3660000</v>
      </c>
      <c r="F32" s="15">
        <v>533140</v>
      </c>
      <c r="G32" s="15">
        <v>492410</v>
      </c>
      <c r="H32" s="16">
        <f t="shared" si="0"/>
        <v>0.13453825136612022</v>
      </c>
      <c r="I32" s="16">
        <f t="shared" si="1"/>
        <v>0.9236035562891548</v>
      </c>
      <c r="J32" s="15"/>
      <c r="K32" s="15"/>
      <c r="L32" s="15"/>
      <c r="M32" s="16"/>
      <c r="N32" s="16"/>
    </row>
    <row r="33" spans="1:14" x14ac:dyDescent="0.25">
      <c r="A33" s="10">
        <v>4314030</v>
      </c>
      <c r="B33" s="6">
        <v>4030</v>
      </c>
      <c r="C33" s="5">
        <v>824</v>
      </c>
      <c r="D33" s="11" t="s">
        <v>29</v>
      </c>
      <c r="E33" s="15">
        <v>29245300</v>
      </c>
      <c r="F33" s="15">
        <v>4842400</v>
      </c>
      <c r="G33" s="15">
        <v>3858331</v>
      </c>
      <c r="H33" s="16">
        <f t="shared" si="0"/>
        <v>0.13192995113744774</v>
      </c>
      <c r="I33" s="16">
        <f t="shared" si="1"/>
        <v>0.79678072856434823</v>
      </c>
      <c r="J33" s="15"/>
      <c r="K33" s="15"/>
      <c r="L33" s="15"/>
      <c r="M33" s="16"/>
      <c r="N33" s="16"/>
    </row>
    <row r="34" spans="1:14" ht="33.75" x14ac:dyDescent="0.25">
      <c r="A34" s="10">
        <v>4314060</v>
      </c>
      <c r="B34" s="6">
        <v>4060</v>
      </c>
      <c r="C34" s="5">
        <v>828</v>
      </c>
      <c r="D34" s="11" t="s">
        <v>30</v>
      </c>
      <c r="E34" s="15">
        <v>7663800</v>
      </c>
      <c r="F34" s="15">
        <v>1254600</v>
      </c>
      <c r="G34" s="15">
        <v>783078</v>
      </c>
      <c r="H34" s="16">
        <f t="shared" si="0"/>
        <v>0.10217881468723088</v>
      </c>
      <c r="I34" s="16">
        <f t="shared" si="1"/>
        <v>0.62416547106647535</v>
      </c>
      <c r="J34" s="15">
        <v>200000</v>
      </c>
      <c r="K34" s="15"/>
      <c r="L34" s="15"/>
      <c r="M34" s="16">
        <f t="shared" ref="M34" si="3">L34/J34</f>
        <v>0</v>
      </c>
      <c r="N34" s="16">
        <v>0</v>
      </c>
    </row>
    <row r="35" spans="1:14" ht="22.5" x14ac:dyDescent="0.25">
      <c r="A35" s="10">
        <v>4314081</v>
      </c>
      <c r="B35" s="6">
        <v>4081</v>
      </c>
      <c r="C35" s="5">
        <v>829</v>
      </c>
      <c r="D35" s="11" t="s">
        <v>31</v>
      </c>
      <c r="E35" s="15">
        <v>3073790</v>
      </c>
      <c r="F35" s="15">
        <v>498880</v>
      </c>
      <c r="G35" s="15">
        <v>448133</v>
      </c>
      <c r="H35" s="16">
        <f t="shared" si="0"/>
        <v>0.14579167737548759</v>
      </c>
      <c r="I35" s="16">
        <f t="shared" si="1"/>
        <v>0.89827814304041054</v>
      </c>
      <c r="J35" s="15"/>
      <c r="K35" s="15"/>
      <c r="L35" s="15"/>
      <c r="M35" s="16"/>
      <c r="N35" s="16"/>
    </row>
    <row r="36" spans="1:14" ht="22.5" x14ac:dyDescent="0.25">
      <c r="A36" s="10">
        <v>4314082</v>
      </c>
      <c r="B36" s="6">
        <v>4082</v>
      </c>
      <c r="C36" s="5">
        <v>829</v>
      </c>
      <c r="D36" s="11" t="s">
        <v>32</v>
      </c>
      <c r="E36" s="15">
        <v>416900</v>
      </c>
      <c r="F36" s="15">
        <v>48900</v>
      </c>
      <c r="G36" s="15"/>
      <c r="H36" s="16">
        <f t="shared" si="0"/>
        <v>0</v>
      </c>
      <c r="I36" s="16">
        <f t="shared" si="1"/>
        <v>0</v>
      </c>
      <c r="J36" s="15"/>
      <c r="K36" s="15"/>
      <c r="L36" s="15"/>
      <c r="M36" s="16"/>
      <c r="N36" s="16"/>
    </row>
    <row r="37" spans="1:14" ht="33.75" x14ac:dyDescent="0.25">
      <c r="A37" s="10">
        <v>4315031</v>
      </c>
      <c r="B37" s="6">
        <v>5031</v>
      </c>
      <c r="C37" s="5">
        <v>810</v>
      </c>
      <c r="D37" s="11" t="s">
        <v>33</v>
      </c>
      <c r="E37" s="15">
        <v>44527192</v>
      </c>
      <c r="F37" s="15">
        <v>6814500</v>
      </c>
      <c r="G37" s="15">
        <v>3885292</v>
      </c>
      <c r="H37" s="16">
        <f t="shared" si="0"/>
        <v>8.7256613891125226E-2</v>
      </c>
      <c r="I37" s="16">
        <f t="shared" si="1"/>
        <v>0.57015070804901313</v>
      </c>
      <c r="J37" s="15"/>
      <c r="K37" s="15"/>
      <c r="L37" s="15"/>
      <c r="M37" s="16"/>
      <c r="N37" s="16"/>
    </row>
    <row r="38" spans="1:14" ht="56.25" x14ac:dyDescent="0.25">
      <c r="A38" s="10">
        <v>4315061</v>
      </c>
      <c r="B38" s="6">
        <v>5061</v>
      </c>
      <c r="C38" s="5">
        <v>810</v>
      </c>
      <c r="D38" s="11" t="s">
        <v>34</v>
      </c>
      <c r="E38" s="15">
        <v>120000</v>
      </c>
      <c r="F38" s="15"/>
      <c r="G38" s="15"/>
      <c r="H38" s="16">
        <f t="shared" si="0"/>
        <v>0</v>
      </c>
      <c r="I38" s="16">
        <v>0</v>
      </c>
      <c r="J38" s="15"/>
      <c r="K38" s="15"/>
      <c r="L38" s="15"/>
      <c r="M38" s="16"/>
      <c r="N38" s="16"/>
    </row>
    <row r="39" spans="1:14" ht="22.5" x14ac:dyDescent="0.25">
      <c r="A39" s="10">
        <v>4316011</v>
      </c>
      <c r="B39" s="6">
        <v>6011</v>
      </c>
      <c r="C39" s="5">
        <v>610</v>
      </c>
      <c r="D39" s="11" t="s">
        <v>35</v>
      </c>
      <c r="E39" s="15">
        <v>2299200</v>
      </c>
      <c r="F39" s="15">
        <v>806600</v>
      </c>
      <c r="G39" s="15"/>
      <c r="H39" s="16">
        <f t="shared" si="0"/>
        <v>0</v>
      </c>
      <c r="I39" s="16">
        <f t="shared" si="1"/>
        <v>0</v>
      </c>
      <c r="J39" s="15">
        <v>71250000</v>
      </c>
      <c r="K39" s="15"/>
      <c r="L39" s="15"/>
      <c r="M39" s="16">
        <f t="shared" si="2"/>
        <v>0</v>
      </c>
      <c r="N39" s="16">
        <v>0</v>
      </c>
    </row>
  </sheetData>
  <mergeCells count="15">
    <mergeCell ref="A1:N1"/>
    <mergeCell ref="A3:A5"/>
    <mergeCell ref="B3:B5"/>
    <mergeCell ref="C3:C5"/>
    <mergeCell ref="D3:D5"/>
    <mergeCell ref="E3:I3"/>
    <mergeCell ref="J3:N3"/>
    <mergeCell ref="E4:E5"/>
    <mergeCell ref="F4:F5"/>
    <mergeCell ref="G4:G5"/>
    <mergeCell ref="H4:I4"/>
    <mergeCell ref="J4:J5"/>
    <mergeCell ref="K4:K5"/>
    <mergeCell ref="L4:L5"/>
    <mergeCell ref="M4:N4"/>
  </mergeCells>
  <pageMargins left="0.31496062992125984" right="0.31496062992125984" top="0.35433070866141736" bottom="0.35433070866141736" header="0.31496062992125984" footer="0.31496062992125984"/>
  <pageSetup paperSize="9" scale="71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8"/>
  <sheetViews>
    <sheetView topLeftCell="A21" zoomScale="110" zoomScaleNormal="110" workbookViewId="0">
      <selection activeCell="E31" sqref="E31"/>
    </sheetView>
  </sheetViews>
  <sheetFormatPr defaultRowHeight="15" x14ac:dyDescent="0.25"/>
  <cols>
    <col min="4" max="4" width="32" customWidth="1"/>
    <col min="5" max="5" width="14" customWidth="1"/>
    <col min="6" max="7" width="14.85546875" customWidth="1"/>
    <col min="8" max="8" width="12.5703125" customWidth="1"/>
    <col min="9" max="9" width="12.28515625" customWidth="1"/>
    <col min="10" max="10" width="11.85546875" customWidth="1"/>
    <col min="11" max="11" width="12.42578125" customWidth="1"/>
    <col min="12" max="12" width="14.85546875" customWidth="1"/>
    <col min="13" max="13" width="12.140625" customWidth="1"/>
    <col min="14" max="14" width="13" customWidth="1"/>
  </cols>
  <sheetData>
    <row r="1" spans="1:14" ht="23.25" customHeight="1" x14ac:dyDescent="0.25">
      <c r="A1" s="49" t="s">
        <v>42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 t="s">
        <v>41</v>
      </c>
    </row>
    <row r="3" spans="1:14" x14ac:dyDescent="0.25">
      <c r="A3" s="50" t="s">
        <v>0</v>
      </c>
      <c r="B3" s="50" t="s">
        <v>1</v>
      </c>
      <c r="C3" s="50" t="s">
        <v>2</v>
      </c>
      <c r="D3" s="50" t="s">
        <v>3</v>
      </c>
      <c r="E3" s="50" t="s">
        <v>4</v>
      </c>
      <c r="F3" s="50"/>
      <c r="G3" s="50"/>
      <c r="H3" s="50"/>
      <c r="I3" s="50"/>
      <c r="J3" s="50" t="s">
        <v>5</v>
      </c>
      <c r="K3" s="50"/>
      <c r="L3" s="50"/>
      <c r="M3" s="50"/>
      <c r="N3" s="50"/>
    </row>
    <row r="4" spans="1:14" ht="15" customHeight="1" x14ac:dyDescent="0.25">
      <c r="A4" s="50"/>
      <c r="B4" s="50"/>
      <c r="C4" s="50"/>
      <c r="D4" s="50"/>
      <c r="E4" s="50" t="s">
        <v>36</v>
      </c>
      <c r="F4" s="50" t="s">
        <v>37</v>
      </c>
      <c r="G4" s="50" t="s">
        <v>38</v>
      </c>
      <c r="H4" s="51" t="s">
        <v>63</v>
      </c>
      <c r="I4" s="50"/>
      <c r="J4" s="50" t="s">
        <v>36</v>
      </c>
      <c r="K4" s="50" t="s">
        <v>37</v>
      </c>
      <c r="L4" s="50" t="s">
        <v>38</v>
      </c>
      <c r="M4" s="51" t="s">
        <v>63</v>
      </c>
      <c r="N4" s="50"/>
    </row>
    <row r="5" spans="1:14" ht="85.5" customHeight="1" x14ac:dyDescent="0.25">
      <c r="A5" s="50"/>
      <c r="B5" s="50"/>
      <c r="C5" s="50"/>
      <c r="D5" s="50"/>
      <c r="E5" s="50"/>
      <c r="F5" s="50"/>
      <c r="G5" s="50"/>
      <c r="H5" s="12" t="s">
        <v>39</v>
      </c>
      <c r="I5" s="12" t="s">
        <v>40</v>
      </c>
      <c r="J5" s="50"/>
      <c r="K5" s="50"/>
      <c r="L5" s="50"/>
      <c r="M5" s="12" t="s">
        <v>39</v>
      </c>
      <c r="N5" s="12" t="s">
        <v>40</v>
      </c>
    </row>
    <row r="6" spans="1:14" x14ac:dyDescent="0.25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  <c r="L6" s="2">
        <v>12</v>
      </c>
      <c r="M6" s="2">
        <v>13</v>
      </c>
      <c r="N6" s="2">
        <v>14</v>
      </c>
    </row>
    <row r="7" spans="1:14" ht="23.25" customHeight="1" x14ac:dyDescent="0.25">
      <c r="A7" s="8">
        <v>4300000</v>
      </c>
      <c r="B7" s="3"/>
      <c r="C7" s="3"/>
      <c r="D7" s="9" t="s">
        <v>6</v>
      </c>
      <c r="E7" s="13">
        <f>SUM(E8:E38)</f>
        <v>2732782516</v>
      </c>
      <c r="F7" s="13">
        <f>SUM(F8:F38)</f>
        <v>202650218</v>
      </c>
      <c r="G7" s="13">
        <f>SUM(G8:G38)</f>
        <v>99620500</v>
      </c>
      <c r="H7" s="14">
        <f>G7/E7</f>
        <v>3.6453870520884141E-2</v>
      </c>
      <c r="I7" s="14">
        <f>G7/F7</f>
        <v>0.49158841763496153</v>
      </c>
      <c r="J7" s="13">
        <f>SUM(J8:J38)</f>
        <v>196499500</v>
      </c>
      <c r="K7" s="13">
        <f>SUM(K8:K38)</f>
        <v>0</v>
      </c>
      <c r="L7" s="13">
        <f>SUM(L8:L38)</f>
        <v>0</v>
      </c>
      <c r="M7" s="14">
        <f>L7/J7</f>
        <v>0</v>
      </c>
      <c r="N7" s="14">
        <v>0</v>
      </c>
    </row>
    <row r="8" spans="1:14" ht="33.75" x14ac:dyDescent="0.25">
      <c r="A8" s="10">
        <v>4310160</v>
      </c>
      <c r="B8" s="4">
        <v>160</v>
      </c>
      <c r="C8" s="5">
        <v>111</v>
      </c>
      <c r="D8" s="11" t="s">
        <v>7</v>
      </c>
      <c r="E8" s="15">
        <v>135794452</v>
      </c>
      <c r="F8" s="15">
        <f>11550800</f>
        <v>11550800</v>
      </c>
      <c r="G8" s="15">
        <v>8417220</v>
      </c>
      <c r="H8" s="16">
        <f t="shared" ref="H8:H38" si="0">G8/E8</f>
        <v>6.1985006574495398E-2</v>
      </c>
      <c r="I8" s="16">
        <f t="shared" ref="I8:I38" si="1">G8/F8</f>
        <v>0.7287131627246598</v>
      </c>
      <c r="J8" s="15">
        <v>84499500</v>
      </c>
      <c r="K8" s="15"/>
      <c r="L8" s="15"/>
      <c r="M8" s="16">
        <f>L8/J8</f>
        <v>0</v>
      </c>
      <c r="N8" s="16">
        <v>0</v>
      </c>
    </row>
    <row r="9" spans="1:14" x14ac:dyDescent="0.25">
      <c r="A9" s="10">
        <v>4311010</v>
      </c>
      <c r="B9" s="6">
        <v>1010</v>
      </c>
      <c r="C9" s="5">
        <v>910</v>
      </c>
      <c r="D9" s="11" t="s">
        <v>8</v>
      </c>
      <c r="E9" s="15">
        <v>837031381</v>
      </c>
      <c r="F9" s="15">
        <v>68166291</v>
      </c>
      <c r="G9" s="15">
        <v>33987841</v>
      </c>
      <c r="H9" s="16">
        <f t="shared" si="0"/>
        <v>4.0605217165687123E-2</v>
      </c>
      <c r="I9" s="16">
        <f t="shared" si="1"/>
        <v>0.49860188227051988</v>
      </c>
      <c r="J9" s="15">
        <v>16800000</v>
      </c>
      <c r="K9" s="15"/>
      <c r="L9" s="15"/>
      <c r="M9" s="16">
        <f t="shared" ref="M9:M38" si="2">L9/J9</f>
        <v>0</v>
      </c>
      <c r="N9" s="16">
        <v>0</v>
      </c>
    </row>
    <row r="10" spans="1:14" ht="22.5" x14ac:dyDescent="0.25">
      <c r="A10" s="10">
        <v>4311021</v>
      </c>
      <c r="B10" s="6">
        <v>1021</v>
      </c>
      <c r="C10" s="5">
        <v>921</v>
      </c>
      <c r="D10" s="11" t="s">
        <v>9</v>
      </c>
      <c r="E10" s="15">
        <v>703967463</v>
      </c>
      <c r="F10" s="15">
        <v>45833543</v>
      </c>
      <c r="G10" s="15">
        <v>14566623</v>
      </c>
      <c r="H10" s="16">
        <f t="shared" si="0"/>
        <v>2.0692182189676001E-2</v>
      </c>
      <c r="I10" s="16">
        <f t="shared" si="1"/>
        <v>0.31781577522819915</v>
      </c>
      <c r="J10" s="15">
        <v>23000000</v>
      </c>
      <c r="K10" s="15"/>
      <c r="L10" s="15"/>
      <c r="M10" s="16">
        <f t="shared" si="2"/>
        <v>0</v>
      </c>
      <c r="N10" s="16">
        <v>0</v>
      </c>
    </row>
    <row r="11" spans="1:14" ht="56.25" x14ac:dyDescent="0.25">
      <c r="A11" s="10">
        <v>4311022</v>
      </c>
      <c r="B11" s="6">
        <v>1022</v>
      </c>
      <c r="C11" s="5">
        <v>922</v>
      </c>
      <c r="D11" s="11" t="s">
        <v>10</v>
      </c>
      <c r="E11" s="15">
        <v>42286586</v>
      </c>
      <c r="F11" s="15">
        <v>3160950</v>
      </c>
      <c r="G11" s="15">
        <v>761886</v>
      </c>
      <c r="H11" s="16">
        <f t="shared" si="0"/>
        <v>1.8017202902121256E-2</v>
      </c>
      <c r="I11" s="16">
        <f t="shared" si="1"/>
        <v>0.24103070279504579</v>
      </c>
      <c r="J11" s="15"/>
      <c r="K11" s="15"/>
      <c r="L11" s="15"/>
      <c r="M11" s="16"/>
      <c r="N11" s="16"/>
    </row>
    <row r="12" spans="1:14" ht="33.75" x14ac:dyDescent="0.25">
      <c r="A12" s="10">
        <v>4311023</v>
      </c>
      <c r="B12" s="6">
        <v>1023</v>
      </c>
      <c r="C12" s="5">
        <v>922</v>
      </c>
      <c r="D12" s="11" t="s">
        <v>11</v>
      </c>
      <c r="E12" s="15">
        <v>12343008</v>
      </c>
      <c r="F12" s="15">
        <f>448747</f>
        <v>448747</v>
      </c>
      <c r="G12" s="15">
        <v>292967</v>
      </c>
      <c r="H12" s="16">
        <f t="shared" si="0"/>
        <v>2.373546221472108E-2</v>
      </c>
      <c r="I12" s="16">
        <f t="shared" si="1"/>
        <v>0.65285561797627611</v>
      </c>
      <c r="J12" s="15"/>
      <c r="K12" s="15"/>
      <c r="L12" s="15"/>
      <c r="M12" s="16"/>
      <c r="N12" s="16"/>
    </row>
    <row r="13" spans="1:14" ht="22.5" x14ac:dyDescent="0.25">
      <c r="A13" s="10">
        <v>4311031</v>
      </c>
      <c r="B13" s="6">
        <v>1031</v>
      </c>
      <c r="C13" s="5">
        <v>921</v>
      </c>
      <c r="D13" s="11" t="s">
        <v>9</v>
      </c>
      <c r="E13" s="15">
        <v>569951400</v>
      </c>
      <c r="F13" s="15">
        <f>45400053</f>
        <v>45400053</v>
      </c>
      <c r="G13" s="15">
        <v>25922456</v>
      </c>
      <c r="H13" s="16">
        <f t="shared" si="0"/>
        <v>4.5481870910396918E-2</v>
      </c>
      <c r="I13" s="16">
        <f t="shared" si="1"/>
        <v>0.57097854048760688</v>
      </c>
      <c r="J13" s="15"/>
      <c r="K13" s="15"/>
      <c r="L13" s="15"/>
      <c r="M13" s="16"/>
      <c r="N13" s="16"/>
    </row>
    <row r="14" spans="1:14" ht="56.25" x14ac:dyDescent="0.25">
      <c r="A14" s="10">
        <v>4311032</v>
      </c>
      <c r="B14" s="6">
        <v>1032</v>
      </c>
      <c r="C14" s="5">
        <v>922</v>
      </c>
      <c r="D14" s="11" t="s">
        <v>10</v>
      </c>
      <c r="E14" s="15">
        <v>36652900</v>
      </c>
      <c r="F14" s="15">
        <f>2980550</f>
        <v>2980550</v>
      </c>
      <c r="G14" s="15">
        <v>932227</v>
      </c>
      <c r="H14" s="16">
        <f t="shared" si="0"/>
        <v>2.5433922008899705E-2</v>
      </c>
      <c r="I14" s="16">
        <f t="shared" si="1"/>
        <v>0.312770126318968</v>
      </c>
      <c r="J14" s="15"/>
      <c r="K14" s="15"/>
      <c r="L14" s="15"/>
      <c r="M14" s="16"/>
      <c r="N14" s="16"/>
    </row>
    <row r="15" spans="1:14" ht="33.75" x14ac:dyDescent="0.25">
      <c r="A15" s="10">
        <v>4311033</v>
      </c>
      <c r="B15" s="6">
        <v>1033</v>
      </c>
      <c r="C15" s="5">
        <v>922</v>
      </c>
      <c r="D15" s="11" t="s">
        <v>11</v>
      </c>
      <c r="E15" s="15">
        <v>3127000</v>
      </c>
      <c r="F15" s="15">
        <f>254291</f>
        <v>254291</v>
      </c>
      <c r="G15" s="15">
        <v>168241</v>
      </c>
      <c r="H15" s="16">
        <f t="shared" si="0"/>
        <v>5.3802686280780297E-2</v>
      </c>
      <c r="I15" s="16">
        <f t="shared" si="1"/>
        <v>0.66160815758324121</v>
      </c>
      <c r="J15" s="15"/>
      <c r="K15" s="15"/>
      <c r="L15" s="15"/>
      <c r="M15" s="16"/>
      <c r="N15" s="16"/>
    </row>
    <row r="16" spans="1:14" ht="33.75" x14ac:dyDescent="0.25">
      <c r="A16" s="10">
        <v>4311070</v>
      </c>
      <c r="B16" s="6">
        <v>1070</v>
      </c>
      <c r="C16" s="5">
        <v>960</v>
      </c>
      <c r="D16" s="11" t="s">
        <v>12</v>
      </c>
      <c r="E16" s="15">
        <v>76291786</v>
      </c>
      <c r="F16" s="15">
        <f>4591700</f>
        <v>4591700</v>
      </c>
      <c r="G16" s="15">
        <v>2016207</v>
      </c>
      <c r="H16" s="16">
        <f t="shared" si="0"/>
        <v>2.6427576357958116E-2</v>
      </c>
      <c r="I16" s="16">
        <f t="shared" si="1"/>
        <v>0.43909815536729319</v>
      </c>
      <c r="J16" s="15"/>
      <c r="K16" s="15"/>
      <c r="L16" s="15"/>
      <c r="M16" s="16"/>
      <c r="N16" s="16"/>
    </row>
    <row r="17" spans="1:14" ht="22.5" x14ac:dyDescent="0.25">
      <c r="A17" s="10">
        <v>4311080</v>
      </c>
      <c r="B17" s="6">
        <v>1080</v>
      </c>
      <c r="C17" s="5">
        <v>960</v>
      </c>
      <c r="D17" s="11" t="s">
        <v>13</v>
      </c>
      <c r="E17" s="15">
        <v>98448800</v>
      </c>
      <c r="F17" s="15">
        <f>3498442</f>
        <v>3498442</v>
      </c>
      <c r="G17" s="15">
        <v>2397400</v>
      </c>
      <c r="H17" s="16">
        <f t="shared" si="0"/>
        <v>2.4351744256913239E-2</v>
      </c>
      <c r="I17" s="16">
        <f t="shared" si="1"/>
        <v>0.68527647449921991</v>
      </c>
      <c r="J17" s="15">
        <v>750000</v>
      </c>
      <c r="K17" s="15"/>
      <c r="L17" s="15"/>
      <c r="M17" s="16">
        <f t="shared" si="2"/>
        <v>0</v>
      </c>
      <c r="N17" s="16">
        <v>0</v>
      </c>
    </row>
    <row r="18" spans="1:14" ht="22.5" x14ac:dyDescent="0.25">
      <c r="A18" s="10">
        <v>4311141</v>
      </c>
      <c r="B18" s="6">
        <v>1141</v>
      </c>
      <c r="C18" s="5">
        <v>990</v>
      </c>
      <c r="D18" s="11" t="s">
        <v>14</v>
      </c>
      <c r="E18" s="15">
        <v>46651490</v>
      </c>
      <c r="F18" s="15">
        <f>2927240</f>
        <v>2927240</v>
      </c>
      <c r="G18" s="15">
        <v>2451886</v>
      </c>
      <c r="H18" s="16">
        <f t="shared" si="0"/>
        <v>5.2557506737726918E-2</v>
      </c>
      <c r="I18" s="16">
        <f t="shared" si="1"/>
        <v>0.83761017203919053</v>
      </c>
      <c r="J18" s="15"/>
      <c r="K18" s="15"/>
      <c r="L18" s="15"/>
      <c r="M18" s="16"/>
      <c r="N18" s="16"/>
    </row>
    <row r="19" spans="1:14" x14ac:dyDescent="0.25">
      <c r="A19" s="10">
        <v>4311142</v>
      </c>
      <c r="B19" s="6">
        <v>1142</v>
      </c>
      <c r="C19" s="5">
        <v>990</v>
      </c>
      <c r="D19" s="11" t="s">
        <v>15</v>
      </c>
      <c r="E19" s="15">
        <v>79640</v>
      </c>
      <c r="F19" s="15"/>
      <c r="G19" s="15"/>
      <c r="H19" s="16">
        <f t="shared" si="0"/>
        <v>0</v>
      </c>
      <c r="I19" s="16">
        <v>0</v>
      </c>
      <c r="J19" s="15"/>
      <c r="K19" s="15"/>
      <c r="L19" s="15"/>
      <c r="M19" s="16"/>
      <c r="N19" s="16"/>
    </row>
    <row r="20" spans="1:14" ht="33.75" x14ac:dyDescent="0.25">
      <c r="A20" s="10">
        <v>4311151</v>
      </c>
      <c r="B20" s="6">
        <v>1151</v>
      </c>
      <c r="C20" s="5">
        <v>990</v>
      </c>
      <c r="D20" s="11" t="s">
        <v>16</v>
      </c>
      <c r="E20" s="15">
        <v>7918954</v>
      </c>
      <c r="F20" s="15">
        <f>626100</f>
        <v>626100</v>
      </c>
      <c r="G20" s="15">
        <v>282733</v>
      </c>
      <c r="H20" s="16">
        <f t="shared" si="0"/>
        <v>3.5703326474683397E-2</v>
      </c>
      <c r="I20" s="16">
        <f t="shared" si="1"/>
        <v>0.45157802268008307</v>
      </c>
      <c r="J20" s="15"/>
      <c r="K20" s="15"/>
      <c r="L20" s="15"/>
      <c r="M20" s="16"/>
      <c r="N20" s="16"/>
    </row>
    <row r="21" spans="1:14" ht="33.75" x14ac:dyDescent="0.25">
      <c r="A21" s="10">
        <v>4311152</v>
      </c>
      <c r="B21" s="6">
        <v>1152</v>
      </c>
      <c r="C21" s="5">
        <v>990</v>
      </c>
      <c r="D21" s="11" t="s">
        <v>17</v>
      </c>
      <c r="E21" s="15">
        <v>2653000</v>
      </c>
      <c r="F21" s="15">
        <f>215728</f>
        <v>215728</v>
      </c>
      <c r="G21" s="15">
        <v>215728</v>
      </c>
      <c r="H21" s="16">
        <f t="shared" si="0"/>
        <v>8.1314738032416137E-2</v>
      </c>
      <c r="I21" s="16">
        <f t="shared" si="1"/>
        <v>1</v>
      </c>
      <c r="J21" s="15"/>
      <c r="K21" s="15"/>
      <c r="L21" s="15"/>
      <c r="M21" s="16"/>
      <c r="N21" s="16"/>
    </row>
    <row r="22" spans="1:14" ht="22.5" x14ac:dyDescent="0.25">
      <c r="A22" s="10">
        <v>4313105</v>
      </c>
      <c r="B22" s="6">
        <v>3105</v>
      </c>
      <c r="C22" s="7">
        <v>1010</v>
      </c>
      <c r="D22" s="11" t="s">
        <v>19</v>
      </c>
      <c r="E22" s="15">
        <v>25688980</v>
      </c>
      <c r="F22" s="15">
        <f>1746090</f>
        <v>1746090</v>
      </c>
      <c r="G22" s="15">
        <v>1313856</v>
      </c>
      <c r="H22" s="16">
        <f t="shared" si="0"/>
        <v>5.1144732099133561E-2</v>
      </c>
      <c r="I22" s="16">
        <f t="shared" si="1"/>
        <v>0.75245605896603263</v>
      </c>
      <c r="J22" s="15"/>
      <c r="K22" s="15"/>
      <c r="L22" s="15"/>
      <c r="M22" s="16"/>
      <c r="N22" s="16"/>
    </row>
    <row r="23" spans="1:14" ht="67.5" x14ac:dyDescent="0.25">
      <c r="A23" s="10">
        <v>4313111</v>
      </c>
      <c r="B23" s="6">
        <v>3111</v>
      </c>
      <c r="C23" s="7">
        <v>1040</v>
      </c>
      <c r="D23" s="11" t="s">
        <v>20</v>
      </c>
      <c r="E23" s="15">
        <v>138000</v>
      </c>
      <c r="F23" s="15">
        <f>34500</f>
        <v>34500</v>
      </c>
      <c r="G23" s="15">
        <v>21300</v>
      </c>
      <c r="H23" s="16">
        <f t="shared" si="0"/>
        <v>0.15434782608695652</v>
      </c>
      <c r="I23" s="16">
        <v>0</v>
      </c>
      <c r="J23" s="15"/>
      <c r="K23" s="15"/>
      <c r="L23" s="15"/>
      <c r="M23" s="16"/>
      <c r="N23" s="16"/>
    </row>
    <row r="24" spans="1:14" ht="22.5" x14ac:dyDescent="0.25">
      <c r="A24" s="10">
        <v>4313121</v>
      </c>
      <c r="B24" s="6">
        <v>3121</v>
      </c>
      <c r="C24" s="7">
        <v>1040</v>
      </c>
      <c r="D24" s="11" t="s">
        <v>21</v>
      </c>
      <c r="E24" s="15">
        <v>8729547</v>
      </c>
      <c r="F24" s="15">
        <f>717920</f>
        <v>717920</v>
      </c>
      <c r="G24" s="15">
        <v>667286</v>
      </c>
      <c r="H24" s="16">
        <f t="shared" si="0"/>
        <v>7.643993439751226E-2</v>
      </c>
      <c r="I24" s="16">
        <f t="shared" si="1"/>
        <v>0.92947125027858257</v>
      </c>
      <c r="J24" s="15"/>
      <c r="K24" s="15"/>
      <c r="L24" s="15"/>
      <c r="M24" s="16"/>
      <c r="N24" s="16"/>
    </row>
    <row r="25" spans="1:14" x14ac:dyDescent="0.25">
      <c r="A25" s="10">
        <v>4313123</v>
      </c>
      <c r="B25" s="6">
        <v>3123</v>
      </c>
      <c r="C25" s="7">
        <v>1040</v>
      </c>
      <c r="D25" s="11" t="s">
        <v>22</v>
      </c>
      <c r="E25" s="15">
        <v>450000</v>
      </c>
      <c r="F25" s="15"/>
      <c r="G25" s="15"/>
      <c r="H25" s="16">
        <f t="shared" si="0"/>
        <v>0</v>
      </c>
      <c r="I25" s="16">
        <v>0</v>
      </c>
      <c r="J25" s="15"/>
      <c r="K25" s="15"/>
      <c r="L25" s="15"/>
      <c r="M25" s="16"/>
      <c r="N25" s="16"/>
    </row>
    <row r="26" spans="1:14" ht="22.5" x14ac:dyDescent="0.25">
      <c r="A26" s="10">
        <v>4313132</v>
      </c>
      <c r="B26" s="6">
        <v>3132</v>
      </c>
      <c r="C26" s="7">
        <v>1040</v>
      </c>
      <c r="D26" s="11" t="s">
        <v>23</v>
      </c>
      <c r="E26" s="15">
        <v>20348438</v>
      </c>
      <c r="F26" s="15">
        <f>1655960</f>
        <v>1655960</v>
      </c>
      <c r="G26" s="15">
        <v>1112641</v>
      </c>
      <c r="H26" s="16">
        <f t="shared" si="0"/>
        <v>5.4679430430974604E-2</v>
      </c>
      <c r="I26" s="16">
        <f t="shared" si="1"/>
        <v>0.67190089132587749</v>
      </c>
      <c r="J26" s="15"/>
      <c r="K26" s="15"/>
      <c r="L26" s="15"/>
      <c r="M26" s="16"/>
      <c r="N26" s="16"/>
    </row>
    <row r="27" spans="1:14" ht="22.5" x14ac:dyDescent="0.25">
      <c r="A27" s="10">
        <v>4313133</v>
      </c>
      <c r="B27" s="6">
        <v>3133</v>
      </c>
      <c r="C27" s="7">
        <v>1040</v>
      </c>
      <c r="D27" s="11" t="s">
        <v>24</v>
      </c>
      <c r="E27" s="15">
        <v>64000</v>
      </c>
      <c r="F27" s="15"/>
      <c r="G27" s="15"/>
      <c r="H27" s="16">
        <f t="shared" si="0"/>
        <v>0</v>
      </c>
      <c r="I27" s="16">
        <v>0</v>
      </c>
      <c r="J27" s="15"/>
      <c r="K27" s="15"/>
      <c r="L27" s="15"/>
      <c r="M27" s="16"/>
      <c r="N27" s="16"/>
    </row>
    <row r="28" spans="1:14" ht="22.5" x14ac:dyDescent="0.25">
      <c r="A28" s="10">
        <v>4313210</v>
      </c>
      <c r="B28" s="6">
        <v>3210</v>
      </c>
      <c r="C28" s="7">
        <v>1050</v>
      </c>
      <c r="D28" s="11" t="s">
        <v>25</v>
      </c>
      <c r="E28" s="15">
        <v>100000</v>
      </c>
      <c r="F28" s="15"/>
      <c r="G28" s="15"/>
      <c r="H28" s="16">
        <f t="shared" si="0"/>
        <v>0</v>
      </c>
      <c r="I28" s="16">
        <v>0</v>
      </c>
      <c r="J28" s="15"/>
      <c r="K28" s="15"/>
      <c r="L28" s="15"/>
      <c r="M28" s="16"/>
      <c r="N28" s="16"/>
    </row>
    <row r="29" spans="1:14" ht="33.75" x14ac:dyDescent="0.25">
      <c r="A29" s="10">
        <v>4313241</v>
      </c>
      <c r="B29" s="6">
        <v>3241</v>
      </c>
      <c r="C29" s="7">
        <v>1090</v>
      </c>
      <c r="D29" s="11" t="s">
        <v>26</v>
      </c>
      <c r="E29" s="15">
        <v>6453773</v>
      </c>
      <c r="F29" s="15">
        <f>538673</f>
        <v>538673</v>
      </c>
      <c r="G29" s="15">
        <v>372953</v>
      </c>
      <c r="H29" s="16">
        <f t="shared" si="0"/>
        <v>5.7788366588040825E-2</v>
      </c>
      <c r="I29" s="16">
        <f t="shared" si="1"/>
        <v>0.69235510226055508</v>
      </c>
      <c r="J29" s="15"/>
      <c r="K29" s="15"/>
      <c r="L29" s="15"/>
      <c r="M29" s="16"/>
      <c r="N29" s="16"/>
    </row>
    <row r="30" spans="1:14" ht="22.5" x14ac:dyDescent="0.25">
      <c r="A30" s="10">
        <v>4313242</v>
      </c>
      <c r="B30" s="6">
        <v>3242</v>
      </c>
      <c r="C30" s="7">
        <v>1090</v>
      </c>
      <c r="D30" s="11" t="s">
        <v>27</v>
      </c>
      <c r="E30" s="15">
        <v>6605736</v>
      </c>
      <c r="F30" s="15">
        <f>604000</f>
        <v>604000</v>
      </c>
      <c r="G30" s="15"/>
      <c r="H30" s="16">
        <f t="shared" si="0"/>
        <v>0</v>
      </c>
      <c r="I30" s="16">
        <v>0</v>
      </c>
      <c r="J30" s="15"/>
      <c r="K30" s="15"/>
      <c r="L30" s="15"/>
      <c r="M30" s="16"/>
      <c r="N30" s="16"/>
    </row>
    <row r="31" spans="1:14" x14ac:dyDescent="0.25">
      <c r="A31" s="10">
        <v>4314010</v>
      </c>
      <c r="B31" s="6">
        <v>4010</v>
      </c>
      <c r="C31" s="5">
        <v>821</v>
      </c>
      <c r="D31" s="11" t="s">
        <v>28</v>
      </c>
      <c r="E31" s="15">
        <v>3660000</v>
      </c>
      <c r="F31" s="15">
        <f>600000</f>
        <v>600000</v>
      </c>
      <c r="G31" s="15">
        <v>224643</v>
      </c>
      <c r="H31" s="16">
        <f t="shared" si="0"/>
        <v>6.1377868852459015E-2</v>
      </c>
      <c r="I31" s="16">
        <f t="shared" si="1"/>
        <v>0.37440499999999999</v>
      </c>
      <c r="J31" s="15"/>
      <c r="K31" s="15"/>
      <c r="L31" s="15"/>
      <c r="M31" s="16"/>
      <c r="N31" s="16"/>
    </row>
    <row r="32" spans="1:14" x14ac:dyDescent="0.25">
      <c r="A32" s="10">
        <v>4314030</v>
      </c>
      <c r="B32" s="6">
        <v>4030</v>
      </c>
      <c r="C32" s="5">
        <v>824</v>
      </c>
      <c r="D32" s="11" t="s">
        <v>29</v>
      </c>
      <c r="E32" s="15">
        <v>29245300</v>
      </c>
      <c r="F32" s="15">
        <f>2350800</f>
        <v>2350800</v>
      </c>
      <c r="G32" s="15">
        <v>1875508</v>
      </c>
      <c r="H32" s="16">
        <f t="shared" si="0"/>
        <v>6.4130236311475686E-2</v>
      </c>
      <c r="I32" s="16">
        <f t="shared" si="1"/>
        <v>0.79781691339118599</v>
      </c>
      <c r="J32" s="15"/>
      <c r="K32" s="15"/>
      <c r="L32" s="15"/>
      <c r="M32" s="16"/>
      <c r="N32" s="16"/>
    </row>
    <row r="33" spans="1:14" ht="33.75" x14ac:dyDescent="0.25">
      <c r="A33" s="10">
        <v>4314060</v>
      </c>
      <c r="B33" s="6">
        <v>4060</v>
      </c>
      <c r="C33" s="5">
        <v>828</v>
      </c>
      <c r="D33" s="11" t="s">
        <v>30</v>
      </c>
      <c r="E33" s="15">
        <v>7663800</v>
      </c>
      <c r="F33" s="15">
        <f>574600</f>
        <v>574600</v>
      </c>
      <c r="G33" s="15">
        <v>334300</v>
      </c>
      <c r="H33" s="16">
        <f t="shared" si="0"/>
        <v>4.3620658159137765E-2</v>
      </c>
      <c r="I33" s="16">
        <f t="shared" si="1"/>
        <v>0.58179603202227637</v>
      </c>
      <c r="J33" s="15">
        <v>200000</v>
      </c>
      <c r="K33" s="15"/>
      <c r="L33" s="15"/>
      <c r="M33" s="16">
        <f t="shared" ref="M33" si="3">L33/J33</f>
        <v>0</v>
      </c>
      <c r="N33" s="16">
        <v>0</v>
      </c>
    </row>
    <row r="34" spans="1:14" ht="22.5" x14ac:dyDescent="0.25">
      <c r="A34" s="10">
        <v>4314081</v>
      </c>
      <c r="B34" s="6">
        <v>4081</v>
      </c>
      <c r="C34" s="5">
        <v>829</v>
      </c>
      <c r="D34" s="11" t="s">
        <v>31</v>
      </c>
      <c r="E34" s="15">
        <v>3073790</v>
      </c>
      <c r="F34" s="15">
        <f>233940</f>
        <v>233940</v>
      </c>
      <c r="G34" s="15">
        <v>222980</v>
      </c>
      <c r="H34" s="16">
        <f t="shared" si="0"/>
        <v>7.2542366264448779E-2</v>
      </c>
      <c r="I34" s="16">
        <f t="shared" si="1"/>
        <v>0.9531503804394289</v>
      </c>
      <c r="J34" s="15"/>
      <c r="K34" s="15"/>
      <c r="L34" s="15"/>
      <c r="M34" s="16"/>
      <c r="N34" s="16"/>
    </row>
    <row r="35" spans="1:14" ht="22.5" x14ac:dyDescent="0.25">
      <c r="A35" s="10">
        <v>4314082</v>
      </c>
      <c r="B35" s="6">
        <v>4082</v>
      </c>
      <c r="C35" s="5">
        <v>829</v>
      </c>
      <c r="D35" s="11" t="s">
        <v>32</v>
      </c>
      <c r="E35" s="15">
        <v>416900</v>
      </c>
      <c r="F35" s="15">
        <f>48900</f>
        <v>48900</v>
      </c>
      <c r="G35" s="15"/>
      <c r="H35" s="16">
        <f t="shared" si="0"/>
        <v>0</v>
      </c>
      <c r="I35" s="16">
        <f t="shared" si="1"/>
        <v>0</v>
      </c>
      <c r="J35" s="15"/>
      <c r="K35" s="15"/>
      <c r="L35" s="15"/>
      <c r="M35" s="16"/>
      <c r="N35" s="16"/>
    </row>
    <row r="36" spans="1:14" ht="33.75" x14ac:dyDescent="0.25">
      <c r="A36" s="10">
        <v>4315031</v>
      </c>
      <c r="B36" s="6">
        <v>5031</v>
      </c>
      <c r="C36" s="5">
        <v>810</v>
      </c>
      <c r="D36" s="11" t="s">
        <v>33</v>
      </c>
      <c r="E36" s="15">
        <v>44527192</v>
      </c>
      <c r="F36" s="15">
        <f>3330000</f>
        <v>3330000</v>
      </c>
      <c r="G36" s="15">
        <v>1061618</v>
      </c>
      <c r="H36" s="16">
        <f t="shared" si="0"/>
        <v>2.3842015458778537E-2</v>
      </c>
      <c r="I36" s="16">
        <f t="shared" si="1"/>
        <v>0.31880420420420419</v>
      </c>
      <c r="J36" s="15"/>
      <c r="K36" s="15"/>
      <c r="L36" s="15"/>
      <c r="M36" s="16"/>
      <c r="N36" s="16"/>
    </row>
    <row r="37" spans="1:14" ht="56.25" x14ac:dyDescent="0.25">
      <c r="A37" s="10">
        <v>4315061</v>
      </c>
      <c r="B37" s="6">
        <v>5061</v>
      </c>
      <c r="C37" s="5">
        <v>810</v>
      </c>
      <c r="D37" s="11" t="s">
        <v>34</v>
      </c>
      <c r="E37" s="15">
        <v>120000</v>
      </c>
      <c r="F37" s="15"/>
      <c r="G37" s="15"/>
      <c r="H37" s="16">
        <f t="shared" si="0"/>
        <v>0</v>
      </c>
      <c r="I37" s="16">
        <v>0</v>
      </c>
      <c r="J37" s="15"/>
      <c r="K37" s="15"/>
      <c r="L37" s="15"/>
      <c r="M37" s="16"/>
      <c r="N37" s="16"/>
    </row>
    <row r="38" spans="1:14" ht="22.5" x14ac:dyDescent="0.25">
      <c r="A38" s="10">
        <v>4316011</v>
      </c>
      <c r="B38" s="6">
        <v>6011</v>
      </c>
      <c r="C38" s="5">
        <v>610</v>
      </c>
      <c r="D38" s="11" t="s">
        <v>35</v>
      </c>
      <c r="E38" s="15">
        <v>2299200</v>
      </c>
      <c r="F38" s="15">
        <v>560400</v>
      </c>
      <c r="G38" s="15"/>
      <c r="H38" s="16">
        <f t="shared" si="0"/>
        <v>0</v>
      </c>
      <c r="I38" s="16">
        <f t="shared" si="1"/>
        <v>0</v>
      </c>
      <c r="J38" s="15">
        <v>71250000</v>
      </c>
      <c r="K38" s="15"/>
      <c r="L38" s="15"/>
      <c r="M38" s="16">
        <f t="shared" si="2"/>
        <v>0</v>
      </c>
      <c r="N38" s="16">
        <v>0</v>
      </c>
    </row>
  </sheetData>
  <mergeCells count="15">
    <mergeCell ref="A1:N1"/>
    <mergeCell ref="J3:N3"/>
    <mergeCell ref="E4:E5"/>
    <mergeCell ref="F4:F5"/>
    <mergeCell ref="G4:G5"/>
    <mergeCell ref="H4:I4"/>
    <mergeCell ref="J4:J5"/>
    <mergeCell ref="K4:K5"/>
    <mergeCell ref="L4:L5"/>
    <mergeCell ref="M4:N4"/>
    <mergeCell ref="A3:A5"/>
    <mergeCell ref="B3:B5"/>
    <mergeCell ref="C3:C5"/>
    <mergeCell ref="D3:D5"/>
    <mergeCell ref="E3:I3"/>
  </mergeCells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72DB4-F269-45D8-8326-C10BF3F6F517}">
  <dimension ref="A1:L51"/>
  <sheetViews>
    <sheetView view="pageBreakPreview" topLeftCell="A42" zoomScale="85" zoomScaleNormal="110" zoomScaleSheetLayoutView="85" workbookViewId="0">
      <selection activeCell="D51" sqref="D51"/>
    </sheetView>
  </sheetViews>
  <sheetFormatPr defaultRowHeight="15" x14ac:dyDescent="0.25"/>
  <cols>
    <col min="4" max="4" width="35.28515625" customWidth="1"/>
    <col min="5" max="5" width="16.140625" customWidth="1"/>
    <col min="6" max="6" width="14" customWidth="1"/>
    <col min="7" max="7" width="14.85546875" customWidth="1"/>
    <col min="8" max="9" width="12.5703125" customWidth="1"/>
    <col min="10" max="10" width="13.5703125" customWidth="1"/>
    <col min="11" max="11" width="16" customWidth="1"/>
    <col min="12" max="12" width="12.140625" customWidth="1"/>
  </cols>
  <sheetData>
    <row r="1" spans="1:12" ht="23.25" customHeight="1" x14ac:dyDescent="0.25">
      <c r="A1" s="49" t="s">
        <v>72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2" x14ac:dyDescent="0.25">
      <c r="A2" s="1"/>
      <c r="B2" s="1"/>
      <c r="C2" s="1"/>
      <c r="D2" s="1"/>
      <c r="E2" s="1"/>
      <c r="F2" s="1"/>
      <c r="G2" s="28"/>
      <c r="H2" s="1"/>
      <c r="I2" s="1"/>
      <c r="J2" s="1"/>
      <c r="K2" s="1"/>
      <c r="L2" s="46" t="s">
        <v>41</v>
      </c>
    </row>
    <row r="3" spans="1:12" ht="15" customHeight="1" x14ac:dyDescent="0.25">
      <c r="A3" s="50" t="s">
        <v>0</v>
      </c>
      <c r="B3" s="50" t="s">
        <v>1</v>
      </c>
      <c r="C3" s="50" t="s">
        <v>2</v>
      </c>
      <c r="D3" s="50" t="s">
        <v>3</v>
      </c>
      <c r="E3" s="52" t="s">
        <v>4</v>
      </c>
      <c r="F3" s="53"/>
      <c r="G3" s="53"/>
      <c r="H3" s="54"/>
      <c r="I3" s="52" t="s">
        <v>5</v>
      </c>
      <c r="J3" s="53"/>
      <c r="K3" s="53"/>
      <c r="L3" s="54"/>
    </row>
    <row r="4" spans="1:12" ht="15" customHeight="1" x14ac:dyDescent="0.25">
      <c r="A4" s="50"/>
      <c r="B4" s="50"/>
      <c r="C4" s="50"/>
      <c r="D4" s="50"/>
      <c r="E4" s="50" t="s">
        <v>36</v>
      </c>
      <c r="F4" s="51" t="s">
        <v>74</v>
      </c>
      <c r="G4" s="50" t="s">
        <v>38</v>
      </c>
      <c r="H4" s="55" t="s">
        <v>73</v>
      </c>
      <c r="I4" s="50" t="s">
        <v>36</v>
      </c>
      <c r="J4" s="51" t="s">
        <v>74</v>
      </c>
      <c r="K4" s="50" t="s">
        <v>38</v>
      </c>
      <c r="L4" s="55" t="s">
        <v>73</v>
      </c>
    </row>
    <row r="5" spans="1:12" ht="85.5" customHeight="1" x14ac:dyDescent="0.25">
      <c r="A5" s="50"/>
      <c r="B5" s="50"/>
      <c r="C5" s="50"/>
      <c r="D5" s="50"/>
      <c r="E5" s="50"/>
      <c r="F5" s="51"/>
      <c r="G5" s="50"/>
      <c r="H5" s="56"/>
      <c r="I5" s="50"/>
      <c r="J5" s="51"/>
      <c r="K5" s="50"/>
      <c r="L5" s="56"/>
    </row>
    <row r="6" spans="1:12" x14ac:dyDescent="0.25">
      <c r="A6" s="2">
        <v>1</v>
      </c>
      <c r="B6" s="2">
        <v>2</v>
      </c>
      <c r="C6" s="2">
        <v>3</v>
      </c>
      <c r="D6" s="2">
        <v>4</v>
      </c>
      <c r="E6" s="2"/>
      <c r="F6" s="2">
        <v>5</v>
      </c>
      <c r="G6" s="2">
        <v>7</v>
      </c>
      <c r="H6" s="2">
        <v>8</v>
      </c>
      <c r="I6" s="2"/>
      <c r="J6" s="2">
        <v>10</v>
      </c>
      <c r="K6" s="2">
        <v>12</v>
      </c>
      <c r="L6" s="2">
        <v>13</v>
      </c>
    </row>
    <row r="7" spans="1:12" ht="23.25" customHeight="1" x14ac:dyDescent="0.25">
      <c r="A7" s="8">
        <v>4300000</v>
      </c>
      <c r="B7" s="3"/>
      <c r="C7" s="3"/>
      <c r="D7" s="47" t="s">
        <v>6</v>
      </c>
      <c r="E7" s="13">
        <f>SUM(E8:E51)</f>
        <v>2732782516</v>
      </c>
      <c r="F7" s="13">
        <f>SUM(F8:F51)</f>
        <v>2694835680</v>
      </c>
      <c r="G7" s="13">
        <f>SUM(G8:G51)</f>
        <v>2581880104.6600003</v>
      </c>
      <c r="H7" s="14">
        <f t="shared" ref="H7:H23" si="0">G7/F7</f>
        <v>0.95808442934821181</v>
      </c>
      <c r="I7" s="13">
        <f>SUM(I8:I51)</f>
        <v>196499500</v>
      </c>
      <c r="J7" s="13">
        <f>SUM(J8:J51)</f>
        <v>539585997</v>
      </c>
      <c r="K7" s="13">
        <f>SUM(K8:K51)</f>
        <v>496730671.47000003</v>
      </c>
      <c r="L7" s="14">
        <f t="shared" ref="L7:L12" si="1">K7/J7</f>
        <v>0.92057739495044755</v>
      </c>
    </row>
    <row r="8" spans="1:12" ht="35.25" customHeight="1" x14ac:dyDescent="0.25">
      <c r="A8" s="10">
        <v>4310160</v>
      </c>
      <c r="B8" s="4">
        <v>160</v>
      </c>
      <c r="C8" s="5">
        <v>111</v>
      </c>
      <c r="D8" s="48" t="s">
        <v>7</v>
      </c>
      <c r="E8" s="15">
        <v>135794452</v>
      </c>
      <c r="F8" s="15">
        <v>139009957</v>
      </c>
      <c r="G8" s="15">
        <v>135768879.34999999</v>
      </c>
      <c r="H8" s="16">
        <f t="shared" si="0"/>
        <v>0.97668456476106957</v>
      </c>
      <c r="I8" s="15">
        <v>84499500</v>
      </c>
      <c r="J8" s="15">
        <v>39995620</v>
      </c>
      <c r="K8" s="15">
        <v>36708193.079999998</v>
      </c>
      <c r="L8" s="16">
        <f t="shared" si="1"/>
        <v>0.91780532668327175</v>
      </c>
    </row>
    <row r="9" spans="1:12" ht="16.5" customHeight="1" x14ac:dyDescent="0.25">
      <c r="A9" s="10">
        <v>4311010</v>
      </c>
      <c r="B9" s="6">
        <v>1010</v>
      </c>
      <c r="C9" s="5">
        <v>910</v>
      </c>
      <c r="D9" s="48" t="s">
        <v>8</v>
      </c>
      <c r="E9" s="15">
        <v>837031381</v>
      </c>
      <c r="F9" s="15">
        <v>775159091</v>
      </c>
      <c r="G9" s="15">
        <v>734135942.08000004</v>
      </c>
      <c r="H9" s="16">
        <f t="shared" si="0"/>
        <v>0.9470777684267655</v>
      </c>
      <c r="I9" s="15">
        <v>16800000</v>
      </c>
      <c r="J9" s="15">
        <v>58600000</v>
      </c>
      <c r="K9" s="15">
        <v>56493753.270000003</v>
      </c>
      <c r="L9" s="16">
        <f t="shared" si="1"/>
        <v>0.96405722303754271</v>
      </c>
    </row>
    <row r="10" spans="1:12" ht="44.25" customHeight="1" x14ac:dyDescent="0.25">
      <c r="A10" s="10">
        <v>4311021</v>
      </c>
      <c r="B10" s="6">
        <v>1021</v>
      </c>
      <c r="C10" s="5">
        <v>921</v>
      </c>
      <c r="D10" s="48" t="s">
        <v>48</v>
      </c>
      <c r="E10" s="15">
        <v>703967463</v>
      </c>
      <c r="F10" s="15">
        <v>721566500</v>
      </c>
      <c r="G10" s="15">
        <v>679114166.89999998</v>
      </c>
      <c r="H10" s="16">
        <f t="shared" si="0"/>
        <v>0.94116643012113221</v>
      </c>
      <c r="I10" s="15">
        <v>23000000</v>
      </c>
      <c r="J10" s="15">
        <v>81216729</v>
      </c>
      <c r="K10" s="15">
        <v>78174167.409999996</v>
      </c>
      <c r="L10" s="16">
        <f t="shared" si="1"/>
        <v>0.96253774773421363</v>
      </c>
    </row>
    <row r="11" spans="1:12" ht="69.75" customHeight="1" x14ac:dyDescent="0.25">
      <c r="A11" s="10">
        <v>4311022</v>
      </c>
      <c r="B11" s="6">
        <v>1022</v>
      </c>
      <c r="C11" s="5">
        <v>922</v>
      </c>
      <c r="D11" s="48" t="s">
        <v>49</v>
      </c>
      <c r="E11" s="15">
        <v>42286586</v>
      </c>
      <c r="F11" s="15">
        <v>40438253</v>
      </c>
      <c r="G11" s="15">
        <v>35829147.399999999</v>
      </c>
      <c r="H11" s="16">
        <f t="shared" si="0"/>
        <v>0.88602114933105536</v>
      </c>
      <c r="I11" s="15"/>
      <c r="J11" s="15">
        <v>780000</v>
      </c>
      <c r="K11" s="15">
        <v>756875.92</v>
      </c>
      <c r="L11" s="16">
        <f t="shared" si="1"/>
        <v>0.97035374358974369</v>
      </c>
    </row>
    <row r="12" spans="1:12" ht="48" customHeight="1" x14ac:dyDescent="0.25">
      <c r="A12" s="10">
        <v>4311023</v>
      </c>
      <c r="B12" s="6">
        <v>1023</v>
      </c>
      <c r="C12" s="5">
        <v>922</v>
      </c>
      <c r="D12" s="48" t="s">
        <v>50</v>
      </c>
      <c r="E12" s="15">
        <v>12343008</v>
      </c>
      <c r="F12" s="15">
        <v>12205061</v>
      </c>
      <c r="G12" s="15">
        <v>11899788.84</v>
      </c>
      <c r="H12" s="16">
        <f t="shared" si="0"/>
        <v>0.9749880676548851</v>
      </c>
      <c r="I12" s="15"/>
      <c r="J12" s="15">
        <v>2500000</v>
      </c>
      <c r="K12" s="15">
        <v>2411441.64</v>
      </c>
      <c r="L12" s="16">
        <f t="shared" si="1"/>
        <v>0.96457665600000009</v>
      </c>
    </row>
    <row r="13" spans="1:12" ht="37.5" customHeight="1" x14ac:dyDescent="0.25">
      <c r="A13" s="10">
        <v>4311031</v>
      </c>
      <c r="B13" s="6">
        <v>1031</v>
      </c>
      <c r="C13" s="5">
        <v>921</v>
      </c>
      <c r="D13" s="48" t="s">
        <v>51</v>
      </c>
      <c r="E13" s="15">
        <v>569951400</v>
      </c>
      <c r="F13" s="15">
        <v>569487739</v>
      </c>
      <c r="G13" s="15">
        <v>569487739</v>
      </c>
      <c r="H13" s="16">
        <f t="shared" si="0"/>
        <v>1</v>
      </c>
      <c r="I13" s="15"/>
      <c r="J13" s="15"/>
      <c r="K13" s="15"/>
      <c r="L13" s="16"/>
    </row>
    <row r="14" spans="1:12" ht="70.5" customHeight="1" x14ac:dyDescent="0.25">
      <c r="A14" s="10">
        <v>4311032</v>
      </c>
      <c r="B14" s="6">
        <v>1032</v>
      </c>
      <c r="C14" s="5">
        <v>922</v>
      </c>
      <c r="D14" s="48" t="s">
        <v>52</v>
      </c>
      <c r="E14" s="15">
        <v>36652900</v>
      </c>
      <c r="F14" s="15">
        <v>36652900</v>
      </c>
      <c r="G14" s="15">
        <v>36652900</v>
      </c>
      <c r="H14" s="16">
        <f t="shared" si="0"/>
        <v>1</v>
      </c>
      <c r="I14" s="15"/>
      <c r="J14" s="15"/>
      <c r="K14" s="15"/>
      <c r="L14" s="16"/>
    </row>
    <row r="15" spans="1:12" ht="46.5" customHeight="1" x14ac:dyDescent="0.25">
      <c r="A15" s="10">
        <v>4311033</v>
      </c>
      <c r="B15" s="6">
        <v>1033</v>
      </c>
      <c r="C15" s="5">
        <v>922</v>
      </c>
      <c r="D15" s="48" t="s">
        <v>53</v>
      </c>
      <c r="E15" s="15">
        <v>3127000</v>
      </c>
      <c r="F15" s="15">
        <v>3127000</v>
      </c>
      <c r="G15" s="15">
        <v>3127000</v>
      </c>
      <c r="H15" s="16">
        <f t="shared" si="0"/>
        <v>1</v>
      </c>
      <c r="I15" s="15"/>
      <c r="J15" s="15"/>
      <c r="K15" s="15"/>
      <c r="L15" s="16"/>
    </row>
    <row r="16" spans="1:12" ht="36" customHeight="1" x14ac:dyDescent="0.25">
      <c r="A16" s="10">
        <v>4311070</v>
      </c>
      <c r="B16" s="6">
        <v>1070</v>
      </c>
      <c r="C16" s="5">
        <v>960</v>
      </c>
      <c r="D16" s="48" t="s">
        <v>12</v>
      </c>
      <c r="E16" s="15">
        <v>76291786</v>
      </c>
      <c r="F16" s="15">
        <v>75236265</v>
      </c>
      <c r="G16" s="15">
        <v>72656158.030000001</v>
      </c>
      <c r="H16" s="16">
        <f t="shared" si="0"/>
        <v>0.9657066047869336</v>
      </c>
      <c r="I16" s="15"/>
      <c r="J16" s="15">
        <v>1500000</v>
      </c>
      <c r="K16" s="15">
        <v>1498001.78</v>
      </c>
      <c r="L16" s="16">
        <f>K16/J16</f>
        <v>0.9986678533333333</v>
      </c>
    </row>
    <row r="17" spans="1:12" ht="31.5" customHeight="1" x14ac:dyDescent="0.25">
      <c r="A17" s="10">
        <v>4311080</v>
      </c>
      <c r="B17" s="6">
        <v>1080</v>
      </c>
      <c r="C17" s="5">
        <v>960</v>
      </c>
      <c r="D17" s="48" t="s">
        <v>13</v>
      </c>
      <c r="E17" s="15">
        <v>98448800</v>
      </c>
      <c r="F17" s="15">
        <v>98125073</v>
      </c>
      <c r="G17" s="15">
        <v>97518007.549999997</v>
      </c>
      <c r="H17" s="16">
        <f t="shared" si="0"/>
        <v>0.99381335033503615</v>
      </c>
      <c r="I17" s="15">
        <v>750000</v>
      </c>
      <c r="J17" s="15">
        <v>750000</v>
      </c>
      <c r="K17" s="15">
        <v>689600.89</v>
      </c>
      <c r="L17" s="16">
        <f>K17/J17</f>
        <v>0.91946785333333336</v>
      </c>
    </row>
    <row r="18" spans="1:12" ht="27.75" customHeight="1" x14ac:dyDescent="0.25">
      <c r="A18" s="10">
        <v>4311141</v>
      </c>
      <c r="B18" s="6">
        <v>1141</v>
      </c>
      <c r="C18" s="5">
        <v>990</v>
      </c>
      <c r="D18" s="48" t="s">
        <v>14</v>
      </c>
      <c r="E18" s="15">
        <v>46651490</v>
      </c>
      <c r="F18" s="15">
        <v>46477919</v>
      </c>
      <c r="G18" s="15">
        <v>44990150.710000001</v>
      </c>
      <c r="H18" s="16">
        <f t="shared" si="0"/>
        <v>0.96798978263204949</v>
      </c>
      <c r="I18" s="15"/>
      <c r="J18" s="15"/>
      <c r="K18" s="15"/>
      <c r="L18" s="16"/>
    </row>
    <row r="19" spans="1:12" ht="20.25" customHeight="1" x14ac:dyDescent="0.25">
      <c r="A19" s="10">
        <v>4311142</v>
      </c>
      <c r="B19" s="6">
        <v>1142</v>
      </c>
      <c r="C19" s="5">
        <v>990</v>
      </c>
      <c r="D19" s="48" t="s">
        <v>15</v>
      </c>
      <c r="E19" s="15">
        <v>79640</v>
      </c>
      <c r="F19" s="15">
        <v>79640</v>
      </c>
      <c r="G19" s="15">
        <v>79640</v>
      </c>
      <c r="H19" s="16">
        <f t="shared" si="0"/>
        <v>1</v>
      </c>
      <c r="I19" s="15"/>
      <c r="J19" s="15"/>
      <c r="K19" s="15"/>
      <c r="L19" s="16"/>
    </row>
    <row r="20" spans="1:12" ht="37.5" customHeight="1" x14ac:dyDescent="0.25">
      <c r="A20" s="10">
        <v>4311151</v>
      </c>
      <c r="B20" s="6">
        <v>1151</v>
      </c>
      <c r="C20" s="5">
        <v>990</v>
      </c>
      <c r="D20" s="48" t="s">
        <v>16</v>
      </c>
      <c r="E20" s="15">
        <v>7918954</v>
      </c>
      <c r="F20" s="15">
        <v>10566906</v>
      </c>
      <c r="G20" s="15">
        <v>9368119.3800000008</v>
      </c>
      <c r="H20" s="16">
        <f t="shared" si="0"/>
        <v>0.88655273170784343</v>
      </c>
      <c r="I20" s="15"/>
      <c r="J20" s="15"/>
      <c r="K20" s="15"/>
      <c r="L20" s="16"/>
    </row>
    <row r="21" spans="1:12" ht="33.75" x14ac:dyDescent="0.25">
      <c r="A21" s="10">
        <v>4311152</v>
      </c>
      <c r="B21" s="6">
        <v>1152</v>
      </c>
      <c r="C21" s="5">
        <v>990</v>
      </c>
      <c r="D21" s="48" t="s">
        <v>17</v>
      </c>
      <c r="E21" s="15">
        <v>2653000</v>
      </c>
      <c r="F21" s="15">
        <v>2653000</v>
      </c>
      <c r="G21" s="15">
        <v>2653000</v>
      </c>
      <c r="H21" s="16">
        <f t="shared" si="0"/>
        <v>1</v>
      </c>
      <c r="I21" s="15"/>
      <c r="J21" s="15"/>
      <c r="K21" s="15"/>
      <c r="L21" s="16"/>
    </row>
    <row r="22" spans="1:12" ht="51" customHeight="1" x14ac:dyDescent="0.25">
      <c r="A22" s="10">
        <v>4311200</v>
      </c>
      <c r="B22" s="6">
        <v>1200</v>
      </c>
      <c r="C22" s="5">
        <v>990</v>
      </c>
      <c r="D22" s="48" t="s">
        <v>18</v>
      </c>
      <c r="E22" s="15"/>
      <c r="F22" s="15">
        <v>3023700</v>
      </c>
      <c r="G22" s="15">
        <v>1963820.16</v>
      </c>
      <c r="H22" s="16">
        <f t="shared" si="0"/>
        <v>0.64947586070046626</v>
      </c>
      <c r="I22" s="15"/>
      <c r="J22" s="15"/>
      <c r="K22" s="15"/>
      <c r="L22" s="16"/>
    </row>
    <row r="23" spans="1:12" ht="73.5" customHeight="1" x14ac:dyDescent="0.25">
      <c r="A23" s="10">
        <v>4311210</v>
      </c>
      <c r="B23" s="6">
        <v>1210</v>
      </c>
      <c r="C23" s="5">
        <v>990</v>
      </c>
      <c r="D23" s="48" t="s">
        <v>54</v>
      </c>
      <c r="E23" s="15"/>
      <c r="F23" s="15">
        <v>1778800</v>
      </c>
      <c r="G23" s="15">
        <v>805100</v>
      </c>
      <c r="H23" s="16">
        <f t="shared" si="0"/>
        <v>0.45260850011243536</v>
      </c>
      <c r="I23" s="15"/>
      <c r="J23" s="15"/>
      <c r="K23" s="15"/>
      <c r="L23" s="16"/>
    </row>
    <row r="24" spans="1:12" ht="73.5" customHeight="1" x14ac:dyDescent="0.25">
      <c r="A24" s="40">
        <v>4311261</v>
      </c>
      <c r="B24" s="41">
        <v>1261</v>
      </c>
      <c r="C24" s="45">
        <v>990</v>
      </c>
      <c r="D24" s="48" t="s">
        <v>66</v>
      </c>
      <c r="E24" s="15"/>
      <c r="F24" s="15"/>
      <c r="G24" s="15"/>
      <c r="H24" s="16"/>
      <c r="I24" s="15"/>
      <c r="J24" s="15">
        <v>5700000</v>
      </c>
      <c r="K24" s="15">
        <v>5451553.4000000004</v>
      </c>
      <c r="L24" s="16">
        <f>K24/J24</f>
        <v>0.95641287719298251</v>
      </c>
    </row>
    <row r="25" spans="1:12" ht="60.75" customHeight="1" x14ac:dyDescent="0.25">
      <c r="A25" s="40">
        <v>4311262</v>
      </c>
      <c r="B25" s="41">
        <v>1262</v>
      </c>
      <c r="C25" s="45">
        <v>990</v>
      </c>
      <c r="D25" s="48" t="s">
        <v>67</v>
      </c>
      <c r="E25" s="15"/>
      <c r="F25" s="15"/>
      <c r="G25" s="15"/>
      <c r="H25" s="16"/>
      <c r="I25" s="15"/>
      <c r="J25" s="15">
        <v>13300000</v>
      </c>
      <c r="K25" s="15">
        <v>12255848.43</v>
      </c>
      <c r="L25" s="16">
        <f>K25/J25</f>
        <v>0.92149236315789473</v>
      </c>
    </row>
    <row r="26" spans="1:12" ht="60.75" customHeight="1" x14ac:dyDescent="0.25">
      <c r="A26" s="40">
        <v>4311271</v>
      </c>
      <c r="B26" s="41">
        <v>1271</v>
      </c>
      <c r="C26" s="45">
        <v>990</v>
      </c>
      <c r="D26" s="48" t="s">
        <v>75</v>
      </c>
      <c r="E26" s="15"/>
      <c r="F26" s="15">
        <v>676300</v>
      </c>
      <c r="G26" s="15"/>
      <c r="H26" s="16">
        <f>G26/F26</f>
        <v>0</v>
      </c>
      <c r="I26" s="15"/>
      <c r="J26" s="15">
        <v>975100</v>
      </c>
      <c r="K26" s="15"/>
      <c r="L26" s="16">
        <f>K26/J26</f>
        <v>0</v>
      </c>
    </row>
    <row r="27" spans="1:12" ht="47.25" customHeight="1" x14ac:dyDescent="0.25">
      <c r="A27" s="40">
        <v>4311272</v>
      </c>
      <c r="B27" s="41">
        <v>1272</v>
      </c>
      <c r="C27" s="45">
        <v>990</v>
      </c>
      <c r="D27" s="48" t="s">
        <v>70</v>
      </c>
      <c r="E27" s="15"/>
      <c r="F27" s="15"/>
      <c r="G27" s="15"/>
      <c r="H27" s="16"/>
      <c r="I27" s="15"/>
      <c r="J27" s="15">
        <v>4743000</v>
      </c>
      <c r="K27" s="15"/>
      <c r="L27" s="16">
        <f>K27/J27</f>
        <v>0</v>
      </c>
    </row>
    <row r="28" spans="1:12" ht="32.25" customHeight="1" x14ac:dyDescent="0.25">
      <c r="A28" s="10">
        <v>4313105</v>
      </c>
      <c r="B28" s="6">
        <v>3105</v>
      </c>
      <c r="C28" s="7">
        <v>1010</v>
      </c>
      <c r="D28" s="48" t="s">
        <v>19</v>
      </c>
      <c r="E28" s="15">
        <v>25688980</v>
      </c>
      <c r="F28" s="15">
        <v>25688980</v>
      </c>
      <c r="G28" s="15">
        <v>23821903.16</v>
      </c>
      <c r="H28" s="16">
        <f t="shared" ref="H28:H34" si="2">G28/F28</f>
        <v>0.92731993095872234</v>
      </c>
      <c r="I28" s="15"/>
      <c r="J28" s="15">
        <v>7000000</v>
      </c>
      <c r="K28" s="15">
        <v>6956936.8300000001</v>
      </c>
      <c r="L28" s="16">
        <f>K28/J28</f>
        <v>0.99384811857142863</v>
      </c>
    </row>
    <row r="29" spans="1:12" ht="66.75" customHeight="1" x14ac:dyDescent="0.25">
      <c r="A29" s="10">
        <v>4313111</v>
      </c>
      <c r="B29" s="6">
        <v>3111</v>
      </c>
      <c r="C29" s="7">
        <v>1040</v>
      </c>
      <c r="D29" s="48" t="s">
        <v>20</v>
      </c>
      <c r="E29" s="15">
        <v>138000</v>
      </c>
      <c r="F29" s="15">
        <v>138000</v>
      </c>
      <c r="G29" s="15">
        <v>138000</v>
      </c>
      <c r="H29" s="16">
        <f t="shared" si="2"/>
        <v>1</v>
      </c>
      <c r="I29" s="15"/>
      <c r="J29" s="15"/>
      <c r="K29" s="15"/>
      <c r="L29" s="16"/>
    </row>
    <row r="30" spans="1:12" ht="27" customHeight="1" x14ac:dyDescent="0.25">
      <c r="A30" s="10">
        <v>4313121</v>
      </c>
      <c r="B30" s="6">
        <v>3121</v>
      </c>
      <c r="C30" s="7">
        <v>1040</v>
      </c>
      <c r="D30" s="48" t="s">
        <v>21</v>
      </c>
      <c r="E30" s="15">
        <v>8729547</v>
      </c>
      <c r="F30" s="15">
        <v>8754147</v>
      </c>
      <c r="G30" s="15">
        <v>8677111.75</v>
      </c>
      <c r="H30" s="16">
        <f t="shared" si="2"/>
        <v>0.99120014205838669</v>
      </c>
      <c r="I30" s="15"/>
      <c r="J30" s="15"/>
      <c r="K30" s="15"/>
      <c r="L30" s="16"/>
    </row>
    <row r="31" spans="1:12" ht="18" customHeight="1" x14ac:dyDescent="0.25">
      <c r="A31" s="10">
        <v>4313123</v>
      </c>
      <c r="B31" s="6">
        <v>3123</v>
      </c>
      <c r="C31" s="7">
        <v>1040</v>
      </c>
      <c r="D31" s="48" t="s">
        <v>22</v>
      </c>
      <c r="E31" s="15">
        <v>450000</v>
      </c>
      <c r="F31" s="15">
        <v>450000</v>
      </c>
      <c r="G31" s="15">
        <v>449965</v>
      </c>
      <c r="H31" s="16">
        <f t="shared" si="2"/>
        <v>0.99992222222222227</v>
      </c>
      <c r="I31" s="15"/>
      <c r="J31" s="15"/>
      <c r="K31" s="15"/>
      <c r="L31" s="16"/>
    </row>
    <row r="32" spans="1:12" ht="25.5" customHeight="1" x14ac:dyDescent="0.25">
      <c r="A32" s="10">
        <v>4313132</v>
      </c>
      <c r="B32" s="6">
        <v>3132</v>
      </c>
      <c r="C32" s="7">
        <v>1040</v>
      </c>
      <c r="D32" s="48" t="s">
        <v>23</v>
      </c>
      <c r="E32" s="15">
        <v>20348438</v>
      </c>
      <c r="F32" s="15">
        <v>20348438</v>
      </c>
      <c r="G32" s="15">
        <v>17123352.82</v>
      </c>
      <c r="H32" s="16">
        <f t="shared" si="2"/>
        <v>0.84150699036456755</v>
      </c>
      <c r="I32" s="15"/>
      <c r="J32" s="15"/>
      <c r="K32" s="15"/>
      <c r="L32" s="16"/>
    </row>
    <row r="33" spans="1:12" ht="24.75" customHeight="1" x14ac:dyDescent="0.25">
      <c r="A33" s="10">
        <v>4313133</v>
      </c>
      <c r="B33" s="6">
        <v>3133</v>
      </c>
      <c r="C33" s="7">
        <v>1040</v>
      </c>
      <c r="D33" s="48" t="s">
        <v>24</v>
      </c>
      <c r="E33" s="15">
        <v>64000</v>
      </c>
      <c r="F33" s="15">
        <v>64000</v>
      </c>
      <c r="G33" s="15">
        <v>53580</v>
      </c>
      <c r="H33" s="16">
        <f t="shared" si="2"/>
        <v>0.83718749999999997</v>
      </c>
      <c r="I33" s="15"/>
      <c r="J33" s="15"/>
      <c r="K33" s="15"/>
      <c r="L33" s="16"/>
    </row>
    <row r="34" spans="1:12" ht="24.75" customHeight="1" x14ac:dyDescent="0.25">
      <c r="A34" s="10">
        <v>4313210</v>
      </c>
      <c r="B34" s="6">
        <v>3210</v>
      </c>
      <c r="C34" s="7">
        <v>1050</v>
      </c>
      <c r="D34" s="48" t="s">
        <v>25</v>
      </c>
      <c r="E34" s="15">
        <v>100000</v>
      </c>
      <c r="F34" s="15">
        <v>100000</v>
      </c>
      <c r="G34" s="15">
        <v>45542.12</v>
      </c>
      <c r="H34" s="16">
        <f t="shared" si="2"/>
        <v>0.45542120000000003</v>
      </c>
      <c r="I34" s="15"/>
      <c r="J34" s="15"/>
      <c r="K34" s="15"/>
      <c r="L34" s="16"/>
    </row>
    <row r="35" spans="1:12" ht="237" customHeight="1" x14ac:dyDescent="0.25">
      <c r="A35" s="10">
        <v>4313221</v>
      </c>
      <c r="B35" s="6">
        <v>3221</v>
      </c>
      <c r="C35" s="7">
        <v>1060</v>
      </c>
      <c r="D35" s="38" t="s">
        <v>58</v>
      </c>
      <c r="E35" s="15"/>
      <c r="F35" s="15"/>
      <c r="G35" s="15"/>
      <c r="H35" s="16"/>
      <c r="I35" s="15"/>
      <c r="J35" s="15">
        <v>18432686</v>
      </c>
      <c r="K35" s="15">
        <v>18432683.609999999</v>
      </c>
      <c r="L35" s="16">
        <f>K35/J35</f>
        <v>0.99999987033902704</v>
      </c>
    </row>
    <row r="36" spans="1:12" ht="272.25" customHeight="1" x14ac:dyDescent="0.25">
      <c r="A36" s="10">
        <v>4313222</v>
      </c>
      <c r="B36" s="6">
        <v>3222</v>
      </c>
      <c r="C36" s="7">
        <v>1060</v>
      </c>
      <c r="D36" s="38" t="s">
        <v>64</v>
      </c>
      <c r="E36" s="15"/>
      <c r="F36" s="15"/>
      <c r="G36" s="15"/>
      <c r="H36" s="16"/>
      <c r="I36" s="15"/>
      <c r="J36" s="15">
        <v>74436018</v>
      </c>
      <c r="K36" s="15">
        <v>74436013.950000003</v>
      </c>
      <c r="L36" s="16">
        <f>K36/J36</f>
        <v>0.99999994559085637</v>
      </c>
    </row>
    <row r="37" spans="1:12" ht="33.75" x14ac:dyDescent="0.25">
      <c r="A37" s="10">
        <v>4313241</v>
      </c>
      <c r="B37" s="6">
        <v>3241</v>
      </c>
      <c r="C37" s="7">
        <v>1090</v>
      </c>
      <c r="D37" s="48" t="s">
        <v>26</v>
      </c>
      <c r="E37" s="15">
        <v>6453773</v>
      </c>
      <c r="F37" s="15">
        <v>6453773</v>
      </c>
      <c r="G37" s="15">
        <v>6041618.7699999996</v>
      </c>
      <c r="H37" s="16">
        <f t="shared" ref="H37:H46" si="3">G37/F37</f>
        <v>0.93613747648081203</v>
      </c>
      <c r="I37" s="15"/>
      <c r="J37" s="15"/>
      <c r="K37" s="15"/>
      <c r="L37" s="16"/>
    </row>
    <row r="38" spans="1:12" ht="23.25" customHeight="1" x14ac:dyDescent="0.25">
      <c r="A38" s="10">
        <v>4313242</v>
      </c>
      <c r="B38" s="6">
        <v>3242</v>
      </c>
      <c r="C38" s="7">
        <v>1090</v>
      </c>
      <c r="D38" s="48" t="s">
        <v>27</v>
      </c>
      <c r="E38" s="15">
        <v>6605736</v>
      </c>
      <c r="F38" s="15">
        <v>4268056</v>
      </c>
      <c r="G38" s="15">
        <v>4250853.5</v>
      </c>
      <c r="H38" s="16">
        <f t="shared" si="3"/>
        <v>0.99596947650171408</v>
      </c>
      <c r="I38" s="15"/>
      <c r="J38" s="15"/>
      <c r="K38" s="15"/>
      <c r="L38" s="16"/>
    </row>
    <row r="39" spans="1:12" x14ac:dyDescent="0.25">
      <c r="A39" s="10">
        <v>4314010</v>
      </c>
      <c r="B39" s="6">
        <v>4010</v>
      </c>
      <c r="C39" s="5">
        <v>821</v>
      </c>
      <c r="D39" s="48" t="s">
        <v>28</v>
      </c>
      <c r="E39" s="15">
        <v>3660000</v>
      </c>
      <c r="F39" s="15">
        <v>3660000</v>
      </c>
      <c r="G39" s="15">
        <v>3659956.51</v>
      </c>
      <c r="H39" s="16">
        <f t="shared" si="3"/>
        <v>0.99998811748633876</v>
      </c>
      <c r="I39" s="15"/>
      <c r="J39" s="15"/>
      <c r="K39" s="15"/>
      <c r="L39" s="16"/>
    </row>
    <row r="40" spans="1:12" x14ac:dyDescent="0.25">
      <c r="A40" s="10">
        <v>4314030</v>
      </c>
      <c r="B40" s="6">
        <v>4030</v>
      </c>
      <c r="C40" s="5">
        <v>824</v>
      </c>
      <c r="D40" s="48" t="s">
        <v>29</v>
      </c>
      <c r="E40" s="15">
        <v>29245300</v>
      </c>
      <c r="F40" s="15">
        <v>29245300</v>
      </c>
      <c r="G40" s="15">
        <v>28524295.23</v>
      </c>
      <c r="H40" s="16">
        <f t="shared" si="3"/>
        <v>0.97534630282472745</v>
      </c>
      <c r="I40" s="15"/>
      <c r="J40" s="15">
        <v>615359</v>
      </c>
      <c r="K40" s="15">
        <v>615358.96</v>
      </c>
      <c r="L40" s="16">
        <f>K40/J40</f>
        <v>0.99999993499729423</v>
      </c>
    </row>
    <row r="41" spans="1:12" ht="38.25" customHeight="1" x14ac:dyDescent="0.25">
      <c r="A41" s="10">
        <v>4314060</v>
      </c>
      <c r="B41" s="6">
        <v>4060</v>
      </c>
      <c r="C41" s="5">
        <v>828</v>
      </c>
      <c r="D41" s="48" t="s">
        <v>30</v>
      </c>
      <c r="E41" s="15">
        <v>7663800</v>
      </c>
      <c r="F41" s="15">
        <v>7663800</v>
      </c>
      <c r="G41" s="15">
        <v>6929072.8300000001</v>
      </c>
      <c r="H41" s="16">
        <f t="shared" si="3"/>
        <v>0.90413017432605236</v>
      </c>
      <c r="I41" s="15">
        <v>200000</v>
      </c>
      <c r="J41" s="15">
        <v>200000</v>
      </c>
      <c r="K41" s="15">
        <v>199699.42</v>
      </c>
      <c r="L41" s="16">
        <f>K41/J41</f>
        <v>0.99849710000000003</v>
      </c>
    </row>
    <row r="42" spans="1:12" ht="27" customHeight="1" x14ac:dyDescent="0.25">
      <c r="A42" s="10">
        <v>4314081</v>
      </c>
      <c r="B42" s="6">
        <v>4081</v>
      </c>
      <c r="C42" s="5">
        <v>829</v>
      </c>
      <c r="D42" s="48" t="s">
        <v>31</v>
      </c>
      <c r="E42" s="15">
        <v>3073790</v>
      </c>
      <c r="F42" s="15">
        <v>3073790</v>
      </c>
      <c r="G42" s="15">
        <v>3033806.73</v>
      </c>
      <c r="H42" s="16">
        <f t="shared" si="3"/>
        <v>0.98699219204955446</v>
      </c>
      <c r="I42" s="15"/>
      <c r="J42" s="15"/>
      <c r="K42" s="15"/>
      <c r="L42" s="16"/>
    </row>
    <row r="43" spans="1:12" ht="26.25" customHeight="1" x14ac:dyDescent="0.25">
      <c r="A43" s="10">
        <v>4314082</v>
      </c>
      <c r="B43" s="6">
        <v>4082</v>
      </c>
      <c r="C43" s="5">
        <v>829</v>
      </c>
      <c r="D43" s="48" t="s">
        <v>32</v>
      </c>
      <c r="E43" s="15">
        <v>416900</v>
      </c>
      <c r="F43" s="15">
        <v>416900</v>
      </c>
      <c r="G43" s="15">
        <v>30000</v>
      </c>
      <c r="H43" s="16">
        <f t="shared" si="3"/>
        <v>7.1959702566562728E-2</v>
      </c>
      <c r="I43" s="15"/>
      <c r="J43" s="15"/>
      <c r="K43" s="15"/>
      <c r="L43" s="16"/>
    </row>
    <row r="44" spans="1:12" ht="33.75" x14ac:dyDescent="0.25">
      <c r="A44" s="10">
        <v>4315031</v>
      </c>
      <c r="B44" s="6">
        <v>5031</v>
      </c>
      <c r="C44" s="5">
        <v>810</v>
      </c>
      <c r="D44" s="48" t="s">
        <v>33</v>
      </c>
      <c r="E44" s="15">
        <v>44527192</v>
      </c>
      <c r="F44" s="15">
        <v>44527192</v>
      </c>
      <c r="G44" s="15">
        <v>39433861.210000001</v>
      </c>
      <c r="H44" s="16">
        <f t="shared" si="3"/>
        <v>0.88561302518245477</v>
      </c>
      <c r="I44" s="15"/>
      <c r="J44" s="15"/>
      <c r="K44" s="15"/>
      <c r="L44" s="16"/>
    </row>
    <row r="45" spans="1:12" ht="50.25" customHeight="1" x14ac:dyDescent="0.25">
      <c r="A45" s="10">
        <v>4315061</v>
      </c>
      <c r="B45" s="6">
        <v>5061</v>
      </c>
      <c r="C45" s="44">
        <v>810</v>
      </c>
      <c r="D45" s="48" t="s">
        <v>34</v>
      </c>
      <c r="E45" s="15">
        <v>120000</v>
      </c>
      <c r="F45" s="24">
        <v>120000</v>
      </c>
      <c r="G45" s="15">
        <v>107185</v>
      </c>
      <c r="H45" s="16">
        <f t="shared" si="3"/>
        <v>0.89320833333333338</v>
      </c>
      <c r="I45" s="15"/>
      <c r="J45" s="15"/>
      <c r="K45" s="15"/>
      <c r="L45" s="16"/>
    </row>
    <row r="46" spans="1:12" ht="27.75" customHeight="1" x14ac:dyDescent="0.25">
      <c r="A46" s="10">
        <v>4316011</v>
      </c>
      <c r="B46" s="6">
        <v>6011</v>
      </c>
      <c r="C46" s="44">
        <v>610</v>
      </c>
      <c r="D46" s="48" t="s">
        <v>35</v>
      </c>
      <c r="E46" s="15">
        <v>2299200</v>
      </c>
      <c r="F46" s="24">
        <v>3599200</v>
      </c>
      <c r="G46" s="15">
        <v>3510440.63</v>
      </c>
      <c r="H46" s="16">
        <f t="shared" si="3"/>
        <v>0.97533913925316729</v>
      </c>
      <c r="I46" s="15">
        <v>71250000</v>
      </c>
      <c r="J46" s="15">
        <v>183916769</v>
      </c>
      <c r="K46" s="15">
        <v>171364943.02000001</v>
      </c>
      <c r="L46" s="16">
        <f t="shared" ref="L46:L51" si="4">K46/J46</f>
        <v>0.9317526833020866</v>
      </c>
    </row>
    <row r="47" spans="1:12" ht="27.75" customHeight="1" x14ac:dyDescent="0.25">
      <c r="A47" s="23">
        <v>4316015</v>
      </c>
      <c r="B47" s="6">
        <v>6015</v>
      </c>
      <c r="C47" s="44">
        <v>620</v>
      </c>
      <c r="D47" s="48" t="s">
        <v>55</v>
      </c>
      <c r="E47" s="24"/>
      <c r="F47" s="24"/>
      <c r="G47" s="15"/>
      <c r="H47" s="16"/>
      <c r="I47" s="19"/>
      <c r="J47" s="19">
        <v>5125144</v>
      </c>
      <c r="K47" s="19">
        <v>1695624.98</v>
      </c>
      <c r="L47" s="16">
        <f t="shared" si="4"/>
        <v>0.33084435871460394</v>
      </c>
    </row>
    <row r="48" spans="1:12" s="18" customFormat="1" ht="34.5" customHeight="1" x14ac:dyDescent="0.25">
      <c r="A48" s="20">
        <v>4316017</v>
      </c>
      <c r="B48" s="6">
        <v>6017</v>
      </c>
      <c r="C48" s="44">
        <v>620</v>
      </c>
      <c r="D48" s="48" t="s">
        <v>45</v>
      </c>
      <c r="E48" s="34"/>
      <c r="F48" s="34"/>
      <c r="G48" s="35"/>
      <c r="H48" s="35"/>
      <c r="I48" s="19"/>
      <c r="J48" s="19">
        <v>4598721</v>
      </c>
      <c r="K48" s="19">
        <v>2942385.32</v>
      </c>
      <c r="L48" s="16">
        <f t="shared" si="4"/>
        <v>0.6398268823005353</v>
      </c>
    </row>
    <row r="49" spans="1:12" s="18" customFormat="1" ht="26.25" customHeight="1" x14ac:dyDescent="0.25">
      <c r="A49" s="20">
        <v>4317310</v>
      </c>
      <c r="B49" s="6">
        <v>7310</v>
      </c>
      <c r="C49" s="44">
        <v>443</v>
      </c>
      <c r="D49" s="48" t="s">
        <v>46</v>
      </c>
      <c r="E49" s="29"/>
      <c r="F49" s="29"/>
      <c r="G49" s="30"/>
      <c r="H49" s="30"/>
      <c r="I49" s="19"/>
      <c r="J49" s="19">
        <v>11432351</v>
      </c>
      <c r="K49" s="19">
        <v>8831833.9000000004</v>
      </c>
      <c r="L49" s="16">
        <f t="shared" si="4"/>
        <v>0.77252998092868219</v>
      </c>
    </row>
    <row r="50" spans="1:12" s="18" customFormat="1" ht="26.25" customHeight="1" x14ac:dyDescent="0.25">
      <c r="A50" s="40">
        <v>4317321</v>
      </c>
      <c r="B50" s="41">
        <v>7321</v>
      </c>
      <c r="C50" s="45">
        <v>443</v>
      </c>
      <c r="D50" s="48" t="s">
        <v>68</v>
      </c>
      <c r="E50" s="29"/>
      <c r="F50" s="29"/>
      <c r="G50" s="30"/>
      <c r="H50" s="30"/>
      <c r="I50" s="19"/>
      <c r="J50" s="19">
        <v>16768500</v>
      </c>
      <c r="K50" s="19">
        <v>13688192.24</v>
      </c>
      <c r="L50" s="16">
        <f t="shared" si="4"/>
        <v>0.8163039174642932</v>
      </c>
    </row>
    <row r="51" spans="1:12" s="32" customFormat="1" ht="62.25" customHeight="1" x14ac:dyDescent="0.25">
      <c r="A51" s="31">
        <v>4318741</v>
      </c>
      <c r="B51" s="31">
        <v>8741</v>
      </c>
      <c r="C51" s="31">
        <v>610</v>
      </c>
      <c r="D51" s="33" t="s">
        <v>62</v>
      </c>
      <c r="E51" s="36"/>
      <c r="F51" s="36"/>
      <c r="G51" s="36"/>
      <c r="H51" s="36"/>
      <c r="I51" s="37"/>
      <c r="J51" s="37">
        <v>7000000</v>
      </c>
      <c r="K51" s="37">
        <v>3127563.42</v>
      </c>
      <c r="L51" s="16">
        <f t="shared" si="4"/>
        <v>0.44679477428571429</v>
      </c>
    </row>
  </sheetData>
  <mergeCells count="15">
    <mergeCell ref="A1:L1"/>
    <mergeCell ref="A3:A5"/>
    <mergeCell ref="B3:B5"/>
    <mergeCell ref="C3:C5"/>
    <mergeCell ref="D3:D5"/>
    <mergeCell ref="F4:F5"/>
    <mergeCell ref="G4:G5"/>
    <mergeCell ref="E3:H3"/>
    <mergeCell ref="E4:E5"/>
    <mergeCell ref="I3:L3"/>
    <mergeCell ref="J4:J5"/>
    <mergeCell ref="I4:I5"/>
    <mergeCell ref="K4:K5"/>
    <mergeCell ref="H4:H5"/>
    <mergeCell ref="L4:L5"/>
  </mergeCells>
  <pageMargins left="0.31496062992125984" right="0.31496062992125984" top="0.35433070866141736" bottom="0.15748031496062992" header="0.31496062992125984" footer="0.31496062992125984"/>
  <pageSetup paperSize="9" scale="71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41801-0456-4D29-BDCE-A7FAB1FDD6A1}">
  <dimension ref="A1:N50"/>
  <sheetViews>
    <sheetView view="pageBreakPreview" zoomScale="110" zoomScaleNormal="110" zoomScaleSheetLayoutView="110" workbookViewId="0">
      <selection activeCell="I8" sqref="I8"/>
    </sheetView>
  </sheetViews>
  <sheetFormatPr defaultRowHeight="15" x14ac:dyDescent="0.25"/>
  <cols>
    <col min="4" max="4" width="31.140625" customWidth="1"/>
    <col min="5" max="5" width="14" customWidth="1"/>
    <col min="6" max="7" width="14.85546875" customWidth="1"/>
    <col min="8" max="8" width="12.5703125" customWidth="1"/>
    <col min="9" max="9" width="12.28515625" customWidth="1"/>
    <col min="10" max="10" width="13.5703125" customWidth="1"/>
    <col min="11" max="11" width="14.140625" customWidth="1"/>
    <col min="12" max="12" width="16" customWidth="1"/>
    <col min="13" max="13" width="12.140625" customWidth="1"/>
    <col min="14" max="14" width="12" customWidth="1"/>
  </cols>
  <sheetData>
    <row r="1" spans="1:14" ht="23.25" customHeight="1" x14ac:dyDescent="0.25">
      <c r="A1" s="49" t="s">
        <v>71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x14ac:dyDescent="0.25">
      <c r="A2" s="1"/>
      <c r="B2" s="1"/>
      <c r="C2" s="1"/>
      <c r="D2" s="1"/>
      <c r="E2" s="1"/>
      <c r="F2" s="28"/>
      <c r="G2" s="28"/>
      <c r="H2" s="1"/>
      <c r="I2" s="1"/>
      <c r="J2" s="1"/>
      <c r="K2" s="1"/>
      <c r="L2" s="1"/>
      <c r="M2" s="1"/>
      <c r="N2" s="1" t="s">
        <v>41</v>
      </c>
    </row>
    <row r="3" spans="1:14" x14ac:dyDescent="0.25">
      <c r="A3" s="50" t="s">
        <v>0</v>
      </c>
      <c r="B3" s="50" t="s">
        <v>1</v>
      </c>
      <c r="C3" s="50" t="s">
        <v>2</v>
      </c>
      <c r="D3" s="50" t="s">
        <v>3</v>
      </c>
      <c r="E3" s="50" t="s">
        <v>4</v>
      </c>
      <c r="F3" s="50"/>
      <c r="G3" s="50"/>
      <c r="H3" s="50"/>
      <c r="I3" s="50"/>
      <c r="J3" s="50" t="s">
        <v>5</v>
      </c>
      <c r="K3" s="50"/>
      <c r="L3" s="50"/>
      <c r="M3" s="50"/>
      <c r="N3" s="50"/>
    </row>
    <row r="4" spans="1:14" ht="15" customHeight="1" x14ac:dyDescent="0.25">
      <c r="A4" s="50"/>
      <c r="B4" s="50"/>
      <c r="C4" s="50"/>
      <c r="D4" s="50"/>
      <c r="E4" s="50" t="s">
        <v>36</v>
      </c>
      <c r="F4" s="50" t="s">
        <v>37</v>
      </c>
      <c r="G4" s="50" t="s">
        <v>38</v>
      </c>
      <c r="H4" s="51" t="s">
        <v>63</v>
      </c>
      <c r="I4" s="50"/>
      <c r="J4" s="50" t="s">
        <v>36</v>
      </c>
      <c r="K4" s="50" t="s">
        <v>37</v>
      </c>
      <c r="L4" s="50" t="s">
        <v>38</v>
      </c>
      <c r="M4" s="51" t="s">
        <v>63</v>
      </c>
      <c r="N4" s="50"/>
    </row>
    <row r="5" spans="1:14" ht="85.5" customHeight="1" x14ac:dyDescent="0.25">
      <c r="A5" s="50"/>
      <c r="B5" s="50"/>
      <c r="C5" s="50"/>
      <c r="D5" s="50"/>
      <c r="E5" s="50"/>
      <c r="F5" s="50"/>
      <c r="G5" s="50"/>
      <c r="H5" s="12" t="s">
        <v>39</v>
      </c>
      <c r="I5" s="12" t="s">
        <v>40</v>
      </c>
      <c r="J5" s="50"/>
      <c r="K5" s="50"/>
      <c r="L5" s="50"/>
      <c r="M5" s="12" t="s">
        <v>39</v>
      </c>
      <c r="N5" s="12" t="s">
        <v>40</v>
      </c>
    </row>
    <row r="6" spans="1:14" x14ac:dyDescent="0.25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  <c r="L6" s="2">
        <v>12</v>
      </c>
      <c r="M6" s="2">
        <v>13</v>
      </c>
      <c r="N6" s="2">
        <v>14</v>
      </c>
    </row>
    <row r="7" spans="1:14" ht="23.25" customHeight="1" x14ac:dyDescent="0.25">
      <c r="A7" s="8">
        <v>4300000</v>
      </c>
      <c r="B7" s="3"/>
      <c r="C7" s="3"/>
      <c r="D7" s="9" t="s">
        <v>6</v>
      </c>
      <c r="E7" s="13">
        <f>SUM(E8:E50)</f>
        <v>2695848280</v>
      </c>
      <c r="F7" s="13">
        <f>SUM(F8:F50)</f>
        <v>2460278876</v>
      </c>
      <c r="G7" s="13">
        <f>SUM(G8:G50)</f>
        <v>2150690236.9200001</v>
      </c>
      <c r="H7" s="14">
        <f>G7/E7</f>
        <v>0.7977786631672017</v>
      </c>
      <c r="I7" s="14">
        <f>G7/F7</f>
        <v>0.87416522488566861</v>
      </c>
      <c r="J7" s="13">
        <f>SUM(J8:J50)</f>
        <v>539552189</v>
      </c>
      <c r="K7" s="13">
        <f>SUM(K8:K50)</f>
        <v>462764639</v>
      </c>
      <c r="L7" s="13">
        <f>SUM(L8:L50)</f>
        <v>397008166.82999998</v>
      </c>
      <c r="M7" s="14">
        <f>L7/J7</f>
        <v>0.73581050160469275</v>
      </c>
      <c r="N7" s="14">
        <f>L7/K7</f>
        <v>0.85790514955486907</v>
      </c>
    </row>
    <row r="8" spans="1:14" ht="35.25" customHeight="1" x14ac:dyDescent="0.25">
      <c r="A8" s="10">
        <v>4310160</v>
      </c>
      <c r="B8" s="4">
        <v>160</v>
      </c>
      <c r="C8" s="5">
        <v>111</v>
      </c>
      <c r="D8" s="11" t="s">
        <v>7</v>
      </c>
      <c r="E8" s="15">
        <v>139009957</v>
      </c>
      <c r="F8" s="15">
        <f>E8-13717221</f>
        <v>125292736</v>
      </c>
      <c r="G8" s="15">
        <v>121128164.66</v>
      </c>
      <c r="H8" s="16">
        <f t="shared" ref="H8:H45" si="0">G8/E8</f>
        <v>0.87136322659246634</v>
      </c>
      <c r="I8" s="16">
        <f t="shared" ref="I8:I45" si="1">G8/F8</f>
        <v>0.9667612706613733</v>
      </c>
      <c r="J8" s="15">
        <v>39995620</v>
      </c>
      <c r="K8" s="15">
        <f>39995620-16430750</f>
        <v>23564870</v>
      </c>
      <c r="L8" s="15">
        <v>19113356</v>
      </c>
      <c r="M8" s="16">
        <f>L8/J8</f>
        <v>0.47788622854202534</v>
      </c>
      <c r="N8" s="16">
        <f t="shared" ref="N8:N11" si="2">L8/K8</f>
        <v>0.81109532961565245</v>
      </c>
    </row>
    <row r="9" spans="1:14" ht="16.5" customHeight="1" x14ac:dyDescent="0.25">
      <c r="A9" s="10">
        <v>4311010</v>
      </c>
      <c r="B9" s="6">
        <v>1010</v>
      </c>
      <c r="C9" s="5">
        <v>910</v>
      </c>
      <c r="D9" s="11" t="s">
        <v>8</v>
      </c>
      <c r="E9" s="15">
        <v>775159091</v>
      </c>
      <c r="F9" s="15">
        <f>E9-8158351</f>
        <v>767000740</v>
      </c>
      <c r="G9" s="15">
        <v>606244370.72000003</v>
      </c>
      <c r="H9" s="16">
        <f t="shared" si="0"/>
        <v>0.78209025445074731</v>
      </c>
      <c r="I9" s="16">
        <f t="shared" si="1"/>
        <v>0.79040910797556729</v>
      </c>
      <c r="J9" s="15">
        <v>58600000</v>
      </c>
      <c r="K9" s="15">
        <v>58600000</v>
      </c>
      <c r="L9" s="15">
        <v>53888300</v>
      </c>
      <c r="M9" s="16">
        <f t="shared" ref="M9:M46" si="3">L9/J9</f>
        <v>0.91959556313993174</v>
      </c>
      <c r="N9" s="16">
        <f t="shared" si="2"/>
        <v>0.91959556313993174</v>
      </c>
    </row>
    <row r="10" spans="1:14" ht="34.5" customHeight="1" x14ac:dyDescent="0.25">
      <c r="A10" s="10">
        <v>4311021</v>
      </c>
      <c r="B10" s="6">
        <v>1021</v>
      </c>
      <c r="C10" s="5">
        <v>921</v>
      </c>
      <c r="D10" s="11" t="s">
        <v>48</v>
      </c>
      <c r="E10" s="15">
        <v>722242800</v>
      </c>
      <c r="F10" s="15">
        <f>E10-125793025</f>
        <v>596449775</v>
      </c>
      <c r="G10" s="15">
        <v>502976810.72000003</v>
      </c>
      <c r="H10" s="16">
        <f t="shared" si="0"/>
        <v>0.6964095879114337</v>
      </c>
      <c r="I10" s="16">
        <f t="shared" si="1"/>
        <v>0.84328443366417571</v>
      </c>
      <c r="J10" s="15">
        <v>82191829</v>
      </c>
      <c r="K10" s="15">
        <v>82191829</v>
      </c>
      <c r="L10" s="15">
        <v>74039119</v>
      </c>
      <c r="M10" s="16">
        <f t="shared" si="3"/>
        <v>0.90080875314260256</v>
      </c>
      <c r="N10" s="16">
        <f t="shared" si="2"/>
        <v>0.90080875314260256</v>
      </c>
    </row>
    <row r="11" spans="1:14" ht="69.75" customHeight="1" x14ac:dyDescent="0.25">
      <c r="A11" s="10">
        <v>4311022</v>
      </c>
      <c r="B11" s="6">
        <v>1022</v>
      </c>
      <c r="C11" s="5">
        <v>922</v>
      </c>
      <c r="D11" s="11" t="s">
        <v>49</v>
      </c>
      <c r="E11" s="15">
        <v>40438253</v>
      </c>
      <c r="F11" s="15">
        <f>E11-5936976</f>
        <v>34501277</v>
      </c>
      <c r="G11" s="15">
        <v>23348620.41</v>
      </c>
      <c r="H11" s="16">
        <f t="shared" si="0"/>
        <v>0.57738944385159274</v>
      </c>
      <c r="I11" s="16">
        <f t="shared" si="1"/>
        <v>0.67674655665643912</v>
      </c>
      <c r="J11" s="15">
        <v>780000</v>
      </c>
      <c r="K11" s="15">
        <v>780000</v>
      </c>
      <c r="L11" s="15">
        <v>756875.92</v>
      </c>
      <c r="M11" s="16">
        <f t="shared" si="3"/>
        <v>0.97035374358974369</v>
      </c>
      <c r="N11" s="16">
        <f t="shared" si="2"/>
        <v>0.97035374358974369</v>
      </c>
    </row>
    <row r="12" spans="1:14" ht="48" customHeight="1" x14ac:dyDescent="0.25">
      <c r="A12" s="10">
        <v>4311023</v>
      </c>
      <c r="B12" s="6">
        <v>1023</v>
      </c>
      <c r="C12" s="5">
        <v>922</v>
      </c>
      <c r="D12" s="11" t="s">
        <v>50</v>
      </c>
      <c r="E12" s="15">
        <v>12205061</v>
      </c>
      <c r="F12" s="15">
        <f>E12-2471360</f>
        <v>9733701</v>
      </c>
      <c r="G12" s="15">
        <v>8445196.1799999997</v>
      </c>
      <c r="H12" s="16">
        <f t="shared" si="0"/>
        <v>0.69194215252181035</v>
      </c>
      <c r="I12" s="16">
        <f t="shared" si="1"/>
        <v>0.86762436816170951</v>
      </c>
      <c r="J12" s="15">
        <v>2500000</v>
      </c>
      <c r="K12" s="15">
        <v>2500000</v>
      </c>
      <c r="L12" s="15">
        <v>2411441.64</v>
      </c>
      <c r="M12" s="16">
        <f t="shared" si="3"/>
        <v>0.96457665600000009</v>
      </c>
      <c r="N12" s="16">
        <v>0</v>
      </c>
    </row>
    <row r="13" spans="1:14" ht="37.5" customHeight="1" x14ac:dyDescent="0.25">
      <c r="A13" s="10">
        <v>4311031</v>
      </c>
      <c r="B13" s="6">
        <v>1031</v>
      </c>
      <c r="C13" s="5">
        <v>921</v>
      </c>
      <c r="D13" s="11" t="s">
        <v>51</v>
      </c>
      <c r="E13" s="15">
        <v>569487739</v>
      </c>
      <c r="F13" s="15">
        <f>E13-43448803</f>
        <v>526038936</v>
      </c>
      <c r="G13" s="15">
        <v>526038936</v>
      </c>
      <c r="H13" s="16">
        <f t="shared" si="0"/>
        <v>0.92370546365704986</v>
      </c>
      <c r="I13" s="16">
        <f t="shared" si="1"/>
        <v>1</v>
      </c>
      <c r="J13" s="15"/>
      <c r="K13" s="15"/>
      <c r="L13" s="15"/>
      <c r="M13" s="16"/>
      <c r="N13" s="16"/>
    </row>
    <row r="14" spans="1:14" ht="70.5" customHeight="1" x14ac:dyDescent="0.25">
      <c r="A14" s="10">
        <v>4311032</v>
      </c>
      <c r="B14" s="6">
        <v>1032</v>
      </c>
      <c r="C14" s="5">
        <v>922</v>
      </c>
      <c r="D14" s="11" t="s">
        <v>52</v>
      </c>
      <c r="E14" s="15">
        <v>36652900</v>
      </c>
      <c r="F14" s="15">
        <f>E14-2778061</f>
        <v>33874839</v>
      </c>
      <c r="G14" s="15">
        <v>33874839</v>
      </c>
      <c r="H14" s="16">
        <f t="shared" si="0"/>
        <v>0.9242062428893757</v>
      </c>
      <c r="I14" s="16">
        <f t="shared" si="1"/>
        <v>1</v>
      </c>
      <c r="J14" s="15"/>
      <c r="K14" s="15"/>
      <c r="L14" s="15"/>
      <c r="M14" s="16"/>
      <c r="N14" s="16"/>
    </row>
    <row r="15" spans="1:14" ht="46.5" customHeight="1" x14ac:dyDescent="0.25">
      <c r="A15" s="10">
        <v>4311033</v>
      </c>
      <c r="B15" s="6">
        <v>1033</v>
      </c>
      <c r="C15" s="5">
        <v>922</v>
      </c>
      <c r="D15" s="11" t="s">
        <v>53</v>
      </c>
      <c r="E15" s="15">
        <v>3127000</v>
      </c>
      <c r="F15" s="15">
        <f>E15-236915</f>
        <v>2890085</v>
      </c>
      <c r="G15" s="15">
        <v>2890085</v>
      </c>
      <c r="H15" s="16">
        <f t="shared" si="0"/>
        <v>0.92423568915893828</v>
      </c>
      <c r="I15" s="16">
        <f t="shared" si="1"/>
        <v>1</v>
      </c>
      <c r="J15" s="15"/>
      <c r="K15" s="15"/>
      <c r="L15" s="15"/>
      <c r="M15" s="16"/>
      <c r="N15" s="16"/>
    </row>
    <row r="16" spans="1:14" ht="36" customHeight="1" x14ac:dyDescent="0.25">
      <c r="A16" s="10">
        <v>4311070</v>
      </c>
      <c r="B16" s="6">
        <v>1070</v>
      </c>
      <c r="C16" s="5">
        <v>960</v>
      </c>
      <c r="D16" s="11" t="s">
        <v>12</v>
      </c>
      <c r="E16" s="15">
        <v>75236265</v>
      </c>
      <c r="F16" s="15">
        <f>E16-7412346</f>
        <v>67823919</v>
      </c>
      <c r="G16" s="15">
        <v>57984094.539999999</v>
      </c>
      <c r="H16" s="16">
        <f t="shared" si="0"/>
        <v>0.7706934221149867</v>
      </c>
      <c r="I16" s="16">
        <f t="shared" si="1"/>
        <v>0.85492102778667212</v>
      </c>
      <c r="J16" s="15">
        <v>1500000</v>
      </c>
      <c r="K16" s="15">
        <v>1500000</v>
      </c>
      <c r="L16" s="15">
        <v>1498001.78</v>
      </c>
      <c r="M16" s="16">
        <f t="shared" ref="M16:M17" si="4">L16/J16</f>
        <v>0.9986678533333333</v>
      </c>
      <c r="N16" s="16">
        <f t="shared" ref="N16:N17" si="5">L16/K16</f>
        <v>0.9986678533333333</v>
      </c>
    </row>
    <row r="17" spans="1:14" ht="23.25" customHeight="1" x14ac:dyDescent="0.25">
      <c r="A17" s="10">
        <v>4311080</v>
      </c>
      <c r="B17" s="6">
        <v>1080</v>
      </c>
      <c r="C17" s="5">
        <v>960</v>
      </c>
      <c r="D17" s="11" t="s">
        <v>13</v>
      </c>
      <c r="E17" s="15">
        <v>98125073</v>
      </c>
      <c r="F17" s="15">
        <f>E17-7826258</f>
        <v>90298815</v>
      </c>
      <c r="G17" s="15">
        <v>87652534.900000006</v>
      </c>
      <c r="H17" s="16">
        <f t="shared" si="0"/>
        <v>0.89327357646908456</v>
      </c>
      <c r="I17" s="16">
        <f t="shared" si="1"/>
        <v>0.97069418795805906</v>
      </c>
      <c r="J17" s="15">
        <v>750000</v>
      </c>
      <c r="K17" s="15">
        <v>750000</v>
      </c>
      <c r="L17" s="15">
        <v>689600.89</v>
      </c>
      <c r="M17" s="16">
        <f t="shared" si="4"/>
        <v>0.91946785333333336</v>
      </c>
      <c r="N17" s="16">
        <f t="shared" si="5"/>
        <v>0.91946785333333336</v>
      </c>
    </row>
    <row r="18" spans="1:14" ht="23.25" customHeight="1" x14ac:dyDescent="0.25">
      <c r="A18" s="10">
        <v>4311141</v>
      </c>
      <c r="B18" s="6">
        <v>1141</v>
      </c>
      <c r="C18" s="5">
        <v>990</v>
      </c>
      <c r="D18" s="11" t="s">
        <v>14</v>
      </c>
      <c r="E18" s="15">
        <v>46477919</v>
      </c>
      <c r="F18" s="15">
        <f>E18-3435300</f>
        <v>43042619</v>
      </c>
      <c r="G18" s="15">
        <v>39406000.5</v>
      </c>
      <c r="H18" s="16">
        <f t="shared" si="0"/>
        <v>0.84784347810408633</v>
      </c>
      <c r="I18" s="16">
        <f t="shared" si="1"/>
        <v>0.91551121691735349</v>
      </c>
      <c r="J18" s="15"/>
      <c r="K18" s="15"/>
      <c r="L18" s="15"/>
      <c r="M18" s="16"/>
      <c r="N18" s="16"/>
    </row>
    <row r="19" spans="1:14" ht="20.25" customHeight="1" x14ac:dyDescent="0.25">
      <c r="A19" s="10">
        <v>4311142</v>
      </c>
      <c r="B19" s="6">
        <v>1142</v>
      </c>
      <c r="C19" s="5">
        <v>990</v>
      </c>
      <c r="D19" s="11" t="s">
        <v>15</v>
      </c>
      <c r="E19" s="15">
        <v>79640</v>
      </c>
      <c r="F19" s="15">
        <f>E19-32580</f>
        <v>47060</v>
      </c>
      <c r="G19" s="15">
        <v>47060</v>
      </c>
      <c r="H19" s="16">
        <f t="shared" si="0"/>
        <v>0.59090909090909094</v>
      </c>
      <c r="I19" s="16">
        <f t="shared" si="1"/>
        <v>1</v>
      </c>
      <c r="J19" s="15"/>
      <c r="K19" s="15"/>
      <c r="L19" s="15"/>
      <c r="M19" s="16"/>
      <c r="N19" s="16"/>
    </row>
    <row r="20" spans="1:14" ht="37.5" customHeight="1" x14ac:dyDescent="0.25">
      <c r="A20" s="10">
        <v>4311151</v>
      </c>
      <c r="B20" s="6">
        <v>1151</v>
      </c>
      <c r="C20" s="5">
        <v>990</v>
      </c>
      <c r="D20" s="11" t="s">
        <v>16</v>
      </c>
      <c r="E20" s="15">
        <v>10566906</v>
      </c>
      <c r="F20" s="15">
        <f>E20-977034</f>
        <v>9589872</v>
      </c>
      <c r="G20" s="15">
        <v>7682808.1799999997</v>
      </c>
      <c r="H20" s="16">
        <f t="shared" si="0"/>
        <v>0.72706317061966863</v>
      </c>
      <c r="I20" s="16">
        <f t="shared" si="1"/>
        <v>0.80113771904359099</v>
      </c>
      <c r="J20" s="15"/>
      <c r="K20" s="15"/>
      <c r="L20" s="15"/>
      <c r="M20" s="16"/>
      <c r="N20" s="16"/>
    </row>
    <row r="21" spans="1:14" ht="33.75" x14ac:dyDescent="0.25">
      <c r="A21" s="10">
        <v>4311152</v>
      </c>
      <c r="B21" s="6">
        <v>1152</v>
      </c>
      <c r="C21" s="5">
        <v>990</v>
      </c>
      <c r="D21" s="11" t="s">
        <v>17</v>
      </c>
      <c r="E21" s="15">
        <v>2653000</v>
      </c>
      <c r="F21" s="15">
        <f>E21-201186</f>
        <v>2451814</v>
      </c>
      <c r="G21" s="15">
        <v>2451814</v>
      </c>
      <c r="H21" s="16">
        <f t="shared" si="0"/>
        <v>0.92416660384470406</v>
      </c>
      <c r="I21" s="16">
        <f t="shared" si="1"/>
        <v>1</v>
      </c>
      <c r="J21" s="15"/>
      <c r="K21" s="15"/>
      <c r="L21" s="15"/>
      <c r="M21" s="16"/>
      <c r="N21" s="16"/>
    </row>
    <row r="22" spans="1:14" ht="56.25" x14ac:dyDescent="0.25">
      <c r="A22" s="10">
        <v>4311200</v>
      </c>
      <c r="B22" s="6">
        <v>1200</v>
      </c>
      <c r="C22" s="5">
        <v>990</v>
      </c>
      <c r="D22" s="11" t="s">
        <v>18</v>
      </c>
      <c r="E22" s="15">
        <v>3023700</v>
      </c>
      <c r="F22" s="15">
        <f>E22-253900</f>
        <v>2769800</v>
      </c>
      <c r="G22" s="15">
        <v>1474235.7</v>
      </c>
      <c r="H22" s="16">
        <f t="shared" si="0"/>
        <v>0.48756017462049805</v>
      </c>
      <c r="I22" s="16">
        <f t="shared" si="1"/>
        <v>0.53225348400606542</v>
      </c>
      <c r="J22" s="15"/>
      <c r="K22" s="15"/>
      <c r="L22" s="15"/>
      <c r="M22" s="16"/>
      <c r="N22" s="16"/>
    </row>
    <row r="23" spans="1:14" ht="73.5" customHeight="1" x14ac:dyDescent="0.25">
      <c r="A23" s="10">
        <v>4311210</v>
      </c>
      <c r="B23" s="6">
        <v>1210</v>
      </c>
      <c r="C23" s="5">
        <v>990</v>
      </c>
      <c r="D23" s="11" t="s">
        <v>54</v>
      </c>
      <c r="E23" s="15">
        <v>2791400</v>
      </c>
      <c r="F23" s="15">
        <v>2791400</v>
      </c>
      <c r="G23" s="15">
        <v>372796.2</v>
      </c>
      <c r="H23" s="16">
        <f t="shared" si="0"/>
        <v>0.13355169449021997</v>
      </c>
      <c r="I23" s="16">
        <f t="shared" si="1"/>
        <v>0.13355169449021997</v>
      </c>
      <c r="J23" s="15"/>
      <c r="K23" s="15"/>
      <c r="L23" s="15"/>
      <c r="M23" s="16"/>
      <c r="N23" s="16"/>
    </row>
    <row r="24" spans="1:14" ht="73.5" customHeight="1" x14ac:dyDescent="0.25">
      <c r="A24" s="40">
        <v>4311261</v>
      </c>
      <c r="B24" s="41">
        <v>1261</v>
      </c>
      <c r="C24" s="42">
        <v>990</v>
      </c>
      <c r="D24" s="43" t="s">
        <v>66</v>
      </c>
      <c r="E24" s="15"/>
      <c r="F24" s="15"/>
      <c r="G24" s="15"/>
      <c r="H24" s="16"/>
      <c r="I24" s="16"/>
      <c r="J24" s="15">
        <v>5700000</v>
      </c>
      <c r="K24" s="15">
        <v>5700000</v>
      </c>
      <c r="L24" s="15">
        <v>5700000</v>
      </c>
      <c r="M24" s="16">
        <f t="shared" ref="M24:M27" si="6">L24/J24</f>
        <v>1</v>
      </c>
      <c r="N24" s="16">
        <f t="shared" ref="N24:N27" si="7">L24/K24</f>
        <v>1</v>
      </c>
    </row>
    <row r="25" spans="1:14" ht="60.75" customHeight="1" x14ac:dyDescent="0.25">
      <c r="A25" s="40">
        <v>4311262</v>
      </c>
      <c r="B25" s="41">
        <v>1262</v>
      </c>
      <c r="C25" s="42">
        <v>990</v>
      </c>
      <c r="D25" s="43" t="s">
        <v>67</v>
      </c>
      <c r="E25" s="15"/>
      <c r="F25" s="15"/>
      <c r="G25" s="15"/>
      <c r="H25" s="16"/>
      <c r="I25" s="16"/>
      <c r="J25" s="15">
        <v>13300000</v>
      </c>
      <c r="K25" s="15">
        <v>13300000</v>
      </c>
      <c r="L25" s="15">
        <v>13300000</v>
      </c>
      <c r="M25" s="16">
        <f t="shared" si="6"/>
        <v>1</v>
      </c>
      <c r="N25" s="16">
        <f t="shared" si="7"/>
        <v>1</v>
      </c>
    </row>
    <row r="26" spans="1:14" ht="47.25" customHeight="1" x14ac:dyDescent="0.25">
      <c r="A26" s="40">
        <v>4311272</v>
      </c>
      <c r="B26" s="41">
        <v>1272</v>
      </c>
      <c r="C26" s="42">
        <v>990</v>
      </c>
      <c r="D26" s="43" t="s">
        <v>70</v>
      </c>
      <c r="E26" s="15"/>
      <c r="F26" s="15"/>
      <c r="G26" s="15"/>
      <c r="H26" s="16"/>
      <c r="I26" s="16"/>
      <c r="J26" s="15">
        <v>4743000</v>
      </c>
      <c r="K26" s="15">
        <v>4743000</v>
      </c>
      <c r="L26" s="15"/>
      <c r="M26" s="16">
        <f t="shared" si="6"/>
        <v>0</v>
      </c>
      <c r="N26" s="16">
        <f t="shared" si="7"/>
        <v>0</v>
      </c>
    </row>
    <row r="27" spans="1:14" ht="27" customHeight="1" x14ac:dyDescent="0.25">
      <c r="A27" s="10">
        <v>4313105</v>
      </c>
      <c r="B27" s="6">
        <v>3105</v>
      </c>
      <c r="C27" s="7">
        <v>1010</v>
      </c>
      <c r="D27" s="11" t="s">
        <v>19</v>
      </c>
      <c r="E27" s="15">
        <v>25688980</v>
      </c>
      <c r="F27" s="15">
        <f>E27-2458428</f>
        <v>23230552</v>
      </c>
      <c r="G27" s="15">
        <v>20941820.82</v>
      </c>
      <c r="H27" s="16">
        <f t="shared" si="0"/>
        <v>0.81520639667281458</v>
      </c>
      <c r="I27" s="16">
        <f t="shared" si="1"/>
        <v>0.90147753785618179</v>
      </c>
      <c r="J27" s="15">
        <v>7000000</v>
      </c>
      <c r="K27" s="15">
        <v>7000000</v>
      </c>
      <c r="L27" s="15">
        <v>3261492</v>
      </c>
      <c r="M27" s="16">
        <f t="shared" si="6"/>
        <v>0.46592742857142855</v>
      </c>
      <c r="N27" s="16">
        <f t="shared" si="7"/>
        <v>0.46592742857142855</v>
      </c>
    </row>
    <row r="28" spans="1:14" ht="60.75" customHeight="1" x14ac:dyDescent="0.25">
      <c r="A28" s="10">
        <v>4313111</v>
      </c>
      <c r="B28" s="6">
        <v>3111</v>
      </c>
      <c r="C28" s="7">
        <v>1040</v>
      </c>
      <c r="D28" s="11" t="s">
        <v>20</v>
      </c>
      <c r="E28" s="15">
        <v>138000</v>
      </c>
      <c r="F28" s="15">
        <v>138000</v>
      </c>
      <c r="G28" s="15">
        <v>63900</v>
      </c>
      <c r="H28" s="16">
        <f t="shared" si="0"/>
        <v>0.46304347826086956</v>
      </c>
      <c r="I28" s="16">
        <f t="shared" si="1"/>
        <v>0.46304347826086956</v>
      </c>
      <c r="J28" s="15"/>
      <c r="K28" s="15"/>
      <c r="L28" s="15"/>
      <c r="M28" s="16"/>
      <c r="N28" s="16"/>
    </row>
    <row r="29" spans="1:14" ht="27" customHeight="1" x14ac:dyDescent="0.25">
      <c r="A29" s="10">
        <v>4313121</v>
      </c>
      <c r="B29" s="6">
        <v>3121</v>
      </c>
      <c r="C29" s="7">
        <v>1040</v>
      </c>
      <c r="D29" s="11" t="s">
        <v>21</v>
      </c>
      <c r="E29" s="15">
        <v>8754147</v>
      </c>
      <c r="F29" s="15">
        <f>E29-703480</f>
        <v>8050667</v>
      </c>
      <c r="G29" s="15">
        <v>7837199.3099999996</v>
      </c>
      <c r="H29" s="16">
        <f t="shared" si="0"/>
        <v>0.89525562113590273</v>
      </c>
      <c r="I29" s="16">
        <f t="shared" si="1"/>
        <v>0.97348447153509143</v>
      </c>
      <c r="J29" s="15"/>
      <c r="K29" s="15"/>
      <c r="L29" s="15"/>
      <c r="M29" s="16"/>
      <c r="N29" s="16"/>
    </row>
    <row r="30" spans="1:14" ht="22.5" x14ac:dyDescent="0.25">
      <c r="A30" s="10">
        <v>4313123</v>
      </c>
      <c r="B30" s="6">
        <v>3123</v>
      </c>
      <c r="C30" s="7">
        <v>1040</v>
      </c>
      <c r="D30" s="11" t="s">
        <v>22</v>
      </c>
      <c r="E30" s="15">
        <v>450000</v>
      </c>
      <c r="F30" s="15">
        <f>E30-50000</f>
        <v>400000</v>
      </c>
      <c r="G30" s="15">
        <v>225000</v>
      </c>
      <c r="H30" s="16">
        <f t="shared" si="0"/>
        <v>0.5</v>
      </c>
      <c r="I30" s="16">
        <f t="shared" si="1"/>
        <v>0.5625</v>
      </c>
      <c r="J30" s="15"/>
      <c r="K30" s="15"/>
      <c r="L30" s="15"/>
      <c r="M30" s="16"/>
      <c r="N30" s="16"/>
    </row>
    <row r="31" spans="1:14" ht="25.5" customHeight="1" x14ac:dyDescent="0.25">
      <c r="A31" s="10">
        <v>4313132</v>
      </c>
      <c r="B31" s="6">
        <v>3132</v>
      </c>
      <c r="C31" s="7">
        <v>1040</v>
      </c>
      <c r="D31" s="11" t="s">
        <v>23</v>
      </c>
      <c r="E31" s="15">
        <v>20348438</v>
      </c>
      <c r="F31" s="15">
        <f>E31-1785992</f>
        <v>18562446</v>
      </c>
      <c r="G31" s="15">
        <v>15192096.630000001</v>
      </c>
      <c r="H31" s="16">
        <f t="shared" si="0"/>
        <v>0.74659768135519788</v>
      </c>
      <c r="I31" s="16">
        <f t="shared" si="1"/>
        <v>0.8184318289734015</v>
      </c>
      <c r="J31" s="15"/>
      <c r="K31" s="15"/>
      <c r="L31" s="15"/>
      <c r="M31" s="16"/>
      <c r="N31" s="16"/>
    </row>
    <row r="32" spans="1:14" ht="24.75" customHeight="1" x14ac:dyDescent="0.25">
      <c r="A32" s="10">
        <v>4313133</v>
      </c>
      <c r="B32" s="6">
        <v>3133</v>
      </c>
      <c r="C32" s="7">
        <v>1040</v>
      </c>
      <c r="D32" s="11" t="s">
        <v>24</v>
      </c>
      <c r="E32" s="15">
        <v>64000</v>
      </c>
      <c r="F32" s="15">
        <v>64000</v>
      </c>
      <c r="G32" s="15">
        <v>32080</v>
      </c>
      <c r="H32" s="16">
        <f t="shared" si="0"/>
        <v>0.50124999999999997</v>
      </c>
      <c r="I32" s="16">
        <f t="shared" si="1"/>
        <v>0.50124999999999997</v>
      </c>
      <c r="J32" s="15"/>
      <c r="K32" s="15"/>
      <c r="L32" s="15"/>
      <c r="M32" s="16"/>
      <c r="N32" s="16"/>
    </row>
    <row r="33" spans="1:14" ht="24.75" customHeight="1" x14ac:dyDescent="0.25">
      <c r="A33" s="10">
        <v>4313210</v>
      </c>
      <c r="B33" s="6">
        <v>3210</v>
      </c>
      <c r="C33" s="7">
        <v>1050</v>
      </c>
      <c r="D33" s="11" t="s">
        <v>25</v>
      </c>
      <c r="E33" s="15">
        <v>100000</v>
      </c>
      <c r="F33" s="15">
        <v>100000</v>
      </c>
      <c r="G33" s="15">
        <v>45542.12</v>
      </c>
      <c r="H33" s="16">
        <f t="shared" si="0"/>
        <v>0.45542120000000003</v>
      </c>
      <c r="I33" s="16">
        <f t="shared" si="1"/>
        <v>0.45542120000000003</v>
      </c>
      <c r="J33" s="15"/>
      <c r="K33" s="15"/>
      <c r="L33" s="15"/>
      <c r="M33" s="16"/>
      <c r="N33" s="16"/>
    </row>
    <row r="34" spans="1:14" ht="237" customHeight="1" x14ac:dyDescent="0.25">
      <c r="A34" s="10">
        <v>4313221</v>
      </c>
      <c r="B34" s="6">
        <v>3221</v>
      </c>
      <c r="C34" s="7">
        <v>1060</v>
      </c>
      <c r="D34" s="38" t="s">
        <v>58</v>
      </c>
      <c r="E34" s="15"/>
      <c r="F34" s="15"/>
      <c r="G34" s="15"/>
      <c r="H34" s="16"/>
      <c r="I34" s="16"/>
      <c r="J34" s="15">
        <v>18398878</v>
      </c>
      <c r="K34" s="15">
        <v>18398878</v>
      </c>
      <c r="L34" s="15">
        <v>16151423.93</v>
      </c>
      <c r="M34" s="16">
        <f t="shared" ref="M34:M35" si="8">L34/J34</f>
        <v>0.8778483084675055</v>
      </c>
      <c r="N34" s="16">
        <f t="shared" ref="N34:N35" si="9">L34/K34</f>
        <v>0.8778483084675055</v>
      </c>
    </row>
    <row r="35" spans="1:14" ht="299.25" customHeight="1" x14ac:dyDescent="0.25">
      <c r="A35" s="10">
        <v>4313222</v>
      </c>
      <c r="B35" s="6">
        <v>3222</v>
      </c>
      <c r="C35" s="7">
        <v>1060</v>
      </c>
      <c r="D35" s="39" t="s">
        <v>64</v>
      </c>
      <c r="E35" s="15"/>
      <c r="F35" s="15"/>
      <c r="G35" s="15"/>
      <c r="H35" s="16"/>
      <c r="I35" s="16"/>
      <c r="J35" s="15">
        <v>74436018</v>
      </c>
      <c r="K35" s="15">
        <v>74436018</v>
      </c>
      <c r="L35" s="15">
        <v>74436013.950000003</v>
      </c>
      <c r="M35" s="16">
        <f t="shared" si="8"/>
        <v>0.99999994559085637</v>
      </c>
      <c r="N35" s="16">
        <f t="shared" si="9"/>
        <v>0.99999994559085637</v>
      </c>
    </row>
    <row r="36" spans="1:14" ht="33.75" x14ac:dyDescent="0.25">
      <c r="A36" s="10">
        <v>4313241</v>
      </c>
      <c r="B36" s="6">
        <v>3241</v>
      </c>
      <c r="C36" s="7">
        <v>1090</v>
      </c>
      <c r="D36" s="11" t="s">
        <v>26</v>
      </c>
      <c r="E36" s="15">
        <v>6453773</v>
      </c>
      <c r="F36" s="15">
        <f>E36-556008</f>
        <v>5897765</v>
      </c>
      <c r="G36" s="15">
        <v>4926649.45</v>
      </c>
      <c r="H36" s="16">
        <f t="shared" si="0"/>
        <v>0.76337507532415538</v>
      </c>
      <c r="I36" s="16">
        <f t="shared" si="1"/>
        <v>0.83534176929735249</v>
      </c>
      <c r="J36" s="15"/>
      <c r="K36" s="15"/>
      <c r="L36" s="15"/>
      <c r="M36" s="16"/>
      <c r="N36" s="16"/>
    </row>
    <row r="37" spans="1:14" ht="23.25" customHeight="1" x14ac:dyDescent="0.25">
      <c r="A37" s="10">
        <v>4313242</v>
      </c>
      <c r="B37" s="6">
        <v>3242</v>
      </c>
      <c r="C37" s="7">
        <v>1090</v>
      </c>
      <c r="D37" s="11" t="s">
        <v>27</v>
      </c>
      <c r="E37" s="15">
        <v>4268056</v>
      </c>
      <c r="F37" s="15">
        <f>E37</f>
        <v>4268056</v>
      </c>
      <c r="G37" s="15">
        <v>4250853.5</v>
      </c>
      <c r="H37" s="16">
        <f t="shared" si="0"/>
        <v>0.99596947650171408</v>
      </c>
      <c r="I37" s="16">
        <f t="shared" si="1"/>
        <v>0.99596947650171408</v>
      </c>
      <c r="J37" s="15"/>
      <c r="K37" s="15"/>
      <c r="L37" s="15"/>
      <c r="M37" s="16"/>
      <c r="N37" s="16"/>
    </row>
    <row r="38" spans="1:14" x14ac:dyDescent="0.25">
      <c r="A38" s="10">
        <v>4314010</v>
      </c>
      <c r="B38" s="6">
        <v>4010</v>
      </c>
      <c r="C38" s="5">
        <v>821</v>
      </c>
      <c r="D38" s="11" t="s">
        <v>28</v>
      </c>
      <c r="E38" s="15">
        <v>3660000</v>
      </c>
      <c r="F38" s="15">
        <f>E38-308660</f>
        <v>3351340</v>
      </c>
      <c r="G38" s="15">
        <v>3331618.13</v>
      </c>
      <c r="H38" s="16">
        <f t="shared" si="0"/>
        <v>0.91027817759562835</v>
      </c>
      <c r="I38" s="16">
        <f t="shared" si="1"/>
        <v>0.99411522853545142</v>
      </c>
      <c r="J38" s="15"/>
      <c r="K38" s="15"/>
      <c r="L38" s="15"/>
      <c r="M38" s="16"/>
      <c r="N38" s="16"/>
    </row>
    <row r="39" spans="1:14" x14ac:dyDescent="0.25">
      <c r="A39" s="10">
        <v>4314030</v>
      </c>
      <c r="B39" s="6">
        <v>4030</v>
      </c>
      <c r="C39" s="5">
        <v>824</v>
      </c>
      <c r="D39" s="11" t="s">
        <v>29</v>
      </c>
      <c r="E39" s="15">
        <v>29245300</v>
      </c>
      <c r="F39" s="15">
        <f>E39-2537950</f>
        <v>26707350</v>
      </c>
      <c r="G39" s="15">
        <v>24701744.530000001</v>
      </c>
      <c r="H39" s="16">
        <f t="shared" si="0"/>
        <v>0.84463980639624148</v>
      </c>
      <c r="I39" s="16">
        <f t="shared" si="1"/>
        <v>0.92490436265672193</v>
      </c>
      <c r="J39" s="15">
        <v>615359</v>
      </c>
      <c r="K39" s="15">
        <v>615359</v>
      </c>
      <c r="L39" s="15">
        <v>615358.96</v>
      </c>
      <c r="M39" s="16">
        <f t="shared" ref="M39:M40" si="10">L39/J39</f>
        <v>0.99999993499729423</v>
      </c>
      <c r="N39" s="16">
        <f t="shared" ref="N39:N40" si="11">L39/K39</f>
        <v>0.99999993499729423</v>
      </c>
    </row>
    <row r="40" spans="1:14" ht="33.75" x14ac:dyDescent="0.25">
      <c r="A40" s="10">
        <v>4314060</v>
      </c>
      <c r="B40" s="6">
        <v>4060</v>
      </c>
      <c r="C40" s="5">
        <v>828</v>
      </c>
      <c r="D40" s="11" t="s">
        <v>30</v>
      </c>
      <c r="E40" s="15">
        <v>7663800</v>
      </c>
      <c r="F40" s="15">
        <f>E40-814900</f>
        <v>6848900</v>
      </c>
      <c r="G40" s="15">
        <v>5751329.4000000004</v>
      </c>
      <c r="H40" s="16">
        <f t="shared" si="0"/>
        <v>0.75045400454082833</v>
      </c>
      <c r="I40" s="16">
        <f t="shared" si="1"/>
        <v>0.83974498094584538</v>
      </c>
      <c r="J40" s="15">
        <v>200000</v>
      </c>
      <c r="K40" s="15">
        <v>200000</v>
      </c>
      <c r="L40" s="15">
        <v>199699.42</v>
      </c>
      <c r="M40" s="16">
        <f t="shared" si="10"/>
        <v>0.99849710000000003</v>
      </c>
      <c r="N40" s="16">
        <f t="shared" si="11"/>
        <v>0.99849710000000003</v>
      </c>
    </row>
    <row r="41" spans="1:14" ht="23.25" customHeight="1" x14ac:dyDescent="0.25">
      <c r="A41" s="10">
        <v>4314081</v>
      </c>
      <c r="B41" s="6">
        <v>4081</v>
      </c>
      <c r="C41" s="5">
        <v>829</v>
      </c>
      <c r="D41" s="11" t="s">
        <v>31</v>
      </c>
      <c r="E41" s="15">
        <v>3073790</v>
      </c>
      <c r="F41" s="15">
        <f>E41-226040</f>
        <v>2847750</v>
      </c>
      <c r="G41" s="15">
        <v>2780606.6</v>
      </c>
      <c r="H41" s="16">
        <f t="shared" si="0"/>
        <v>0.90461827255603022</v>
      </c>
      <c r="I41" s="16">
        <f t="shared" si="1"/>
        <v>0.97642229830567995</v>
      </c>
      <c r="J41" s="15"/>
      <c r="K41" s="15"/>
      <c r="L41" s="15"/>
      <c r="M41" s="16"/>
      <c r="N41" s="16"/>
    </row>
    <row r="42" spans="1:14" ht="20.25" customHeight="1" x14ac:dyDescent="0.25">
      <c r="A42" s="10">
        <v>4314082</v>
      </c>
      <c r="B42" s="6">
        <v>4082</v>
      </c>
      <c r="C42" s="5">
        <v>829</v>
      </c>
      <c r="D42" s="11" t="s">
        <v>32</v>
      </c>
      <c r="E42" s="15">
        <v>416900</v>
      </c>
      <c r="F42" s="15">
        <f>E42-51900</f>
        <v>365000</v>
      </c>
      <c r="G42" s="15"/>
      <c r="H42" s="16">
        <f t="shared" si="0"/>
        <v>0</v>
      </c>
      <c r="I42" s="16">
        <f t="shared" si="1"/>
        <v>0</v>
      </c>
      <c r="J42" s="15"/>
      <c r="K42" s="15"/>
      <c r="L42" s="15"/>
      <c r="M42" s="16"/>
      <c r="N42" s="16"/>
    </row>
    <row r="43" spans="1:14" ht="33.75" x14ac:dyDescent="0.25">
      <c r="A43" s="10">
        <v>4315031</v>
      </c>
      <c r="B43" s="6">
        <v>5031</v>
      </c>
      <c r="C43" s="5">
        <v>810</v>
      </c>
      <c r="D43" s="11" t="s">
        <v>33</v>
      </c>
      <c r="E43" s="15">
        <v>44527192</v>
      </c>
      <c r="F43" s="15">
        <f>E43-3321030</f>
        <v>41206162</v>
      </c>
      <c r="G43" s="15">
        <v>35503495.469999999</v>
      </c>
      <c r="H43" s="16">
        <f t="shared" si="0"/>
        <v>0.79734413681419658</v>
      </c>
      <c r="I43" s="16">
        <f t="shared" si="1"/>
        <v>0.86160646240239502</v>
      </c>
      <c r="J43" s="15"/>
      <c r="K43" s="15"/>
      <c r="L43" s="15"/>
      <c r="M43" s="16"/>
      <c r="N43" s="16"/>
    </row>
    <row r="44" spans="1:14" ht="56.25" x14ac:dyDescent="0.25">
      <c r="A44" s="10">
        <v>4315061</v>
      </c>
      <c r="B44" s="6">
        <v>5061</v>
      </c>
      <c r="C44" s="44">
        <v>810</v>
      </c>
      <c r="D44" s="11" t="s">
        <v>34</v>
      </c>
      <c r="E44" s="24">
        <v>120000</v>
      </c>
      <c r="F44" s="15">
        <v>120000</v>
      </c>
      <c r="G44" s="15">
        <v>78865</v>
      </c>
      <c r="H44" s="16">
        <f t="shared" si="0"/>
        <v>0.65720833333333328</v>
      </c>
      <c r="I44" s="16">
        <f t="shared" si="1"/>
        <v>0.65720833333333328</v>
      </c>
      <c r="J44" s="15"/>
      <c r="K44" s="15"/>
      <c r="L44" s="15"/>
      <c r="M44" s="16"/>
      <c r="N44" s="16"/>
    </row>
    <row r="45" spans="1:14" ht="27.75" customHeight="1" x14ac:dyDescent="0.25">
      <c r="A45" s="10">
        <v>4316011</v>
      </c>
      <c r="B45" s="6">
        <v>6011</v>
      </c>
      <c r="C45" s="44">
        <v>610</v>
      </c>
      <c r="D45" s="11" t="s">
        <v>35</v>
      </c>
      <c r="E45" s="24">
        <v>3599200</v>
      </c>
      <c r="F45" s="15">
        <f>E45-75700</f>
        <v>3523500</v>
      </c>
      <c r="G45" s="15">
        <v>3009069.25</v>
      </c>
      <c r="H45" s="16">
        <f t="shared" si="0"/>
        <v>0.83603835574572127</v>
      </c>
      <c r="I45" s="16">
        <f t="shared" si="1"/>
        <v>0.85400007095217823</v>
      </c>
      <c r="J45" s="15">
        <v>183916769</v>
      </c>
      <c r="K45" s="15">
        <f>183916769-60356800</f>
        <v>123559969</v>
      </c>
      <c r="L45" s="15">
        <v>120046406.63</v>
      </c>
      <c r="M45" s="16">
        <f t="shared" si="3"/>
        <v>0.65272137653744877</v>
      </c>
      <c r="N45" s="16">
        <f t="shared" ref="N45:N50" si="12">L45/K45</f>
        <v>0.97156391023374244</v>
      </c>
    </row>
    <row r="46" spans="1:14" ht="27.75" customHeight="1" x14ac:dyDescent="0.25">
      <c r="A46" s="23">
        <v>4316015</v>
      </c>
      <c r="B46" s="6">
        <v>6015</v>
      </c>
      <c r="C46" s="44">
        <v>620</v>
      </c>
      <c r="D46" s="11" t="s">
        <v>55</v>
      </c>
      <c r="E46" s="24"/>
      <c r="F46" s="15"/>
      <c r="G46" s="15"/>
      <c r="H46" s="16"/>
      <c r="I46" s="16"/>
      <c r="J46" s="19">
        <v>5125144</v>
      </c>
      <c r="K46" s="19">
        <v>5125144</v>
      </c>
      <c r="L46" s="19">
        <v>1695624.98</v>
      </c>
      <c r="M46" s="16">
        <f t="shared" si="3"/>
        <v>0.33084435871460394</v>
      </c>
      <c r="N46" s="16">
        <f t="shared" si="12"/>
        <v>0.33084435871460394</v>
      </c>
    </row>
    <row r="47" spans="1:14" s="18" customFormat="1" ht="34.5" customHeight="1" x14ac:dyDescent="0.25">
      <c r="A47" s="20">
        <v>4316017</v>
      </c>
      <c r="B47" s="6">
        <v>6017</v>
      </c>
      <c r="C47" s="44">
        <v>620</v>
      </c>
      <c r="D47" s="11" t="s">
        <v>45</v>
      </c>
      <c r="E47" s="34"/>
      <c r="F47" s="35"/>
      <c r="G47" s="35"/>
      <c r="H47" s="35"/>
      <c r="I47" s="35"/>
      <c r="J47" s="19">
        <v>4598721</v>
      </c>
      <c r="K47" s="19">
        <v>4598721</v>
      </c>
      <c r="L47" s="19">
        <v>2854600.82</v>
      </c>
      <c r="M47" s="16">
        <f>L47/J47</f>
        <v>0.62073798780139078</v>
      </c>
      <c r="N47" s="16">
        <f t="shared" si="12"/>
        <v>0.62073798780139078</v>
      </c>
    </row>
    <row r="48" spans="1:14" s="18" customFormat="1" ht="26.25" customHeight="1" x14ac:dyDescent="0.25">
      <c r="A48" s="20">
        <v>4317310</v>
      </c>
      <c r="B48" s="6">
        <v>7310</v>
      </c>
      <c r="C48" s="44">
        <v>443</v>
      </c>
      <c r="D48" s="11" t="s">
        <v>46</v>
      </c>
      <c r="E48" s="29"/>
      <c r="F48" s="30"/>
      <c r="G48" s="30"/>
      <c r="H48" s="30"/>
      <c r="I48" s="30"/>
      <c r="J48" s="19">
        <v>11432351</v>
      </c>
      <c r="K48" s="19">
        <v>11432351</v>
      </c>
      <c r="L48" s="19">
        <v>940757.85</v>
      </c>
      <c r="M48" s="16">
        <f>L48/J48</f>
        <v>8.2289097841730011E-2</v>
      </c>
      <c r="N48" s="16">
        <f t="shared" si="12"/>
        <v>8.2289097841730011E-2</v>
      </c>
    </row>
    <row r="49" spans="1:14" s="18" customFormat="1" ht="26.25" customHeight="1" x14ac:dyDescent="0.25">
      <c r="A49" s="40">
        <v>4317321</v>
      </c>
      <c r="B49" s="41">
        <v>7321</v>
      </c>
      <c r="C49" s="45">
        <v>443</v>
      </c>
      <c r="D49" s="11" t="s">
        <v>68</v>
      </c>
      <c r="E49" s="29"/>
      <c r="F49" s="30"/>
      <c r="G49" s="30"/>
      <c r="H49" s="30"/>
      <c r="I49" s="30"/>
      <c r="J49" s="19">
        <v>16768500</v>
      </c>
      <c r="K49" s="19">
        <v>16768500</v>
      </c>
      <c r="L49" s="19">
        <v>5030550</v>
      </c>
      <c r="M49" s="16">
        <f>L49/J49</f>
        <v>0.3</v>
      </c>
      <c r="N49" s="16">
        <f t="shared" si="12"/>
        <v>0.3</v>
      </c>
    </row>
    <row r="50" spans="1:14" s="32" customFormat="1" ht="62.25" customHeight="1" x14ac:dyDescent="0.25">
      <c r="A50" s="31">
        <v>4318741</v>
      </c>
      <c r="B50" s="31">
        <v>8741</v>
      </c>
      <c r="C50" s="31">
        <v>610</v>
      </c>
      <c r="D50" s="33" t="s">
        <v>62</v>
      </c>
      <c r="E50" s="36"/>
      <c r="F50" s="36"/>
      <c r="G50" s="36"/>
      <c r="H50" s="36"/>
      <c r="I50" s="36"/>
      <c r="J50" s="37">
        <v>7000000</v>
      </c>
      <c r="K50" s="37">
        <v>7000000</v>
      </c>
      <c r="L50" s="37">
        <v>379543.06</v>
      </c>
      <c r="M50" s="16">
        <f>L50/J50</f>
        <v>5.4220437142857139E-2</v>
      </c>
      <c r="N50" s="16">
        <f t="shared" si="12"/>
        <v>5.4220437142857139E-2</v>
      </c>
    </row>
  </sheetData>
  <mergeCells count="15">
    <mergeCell ref="A1:N1"/>
    <mergeCell ref="A3:A5"/>
    <mergeCell ref="B3:B5"/>
    <mergeCell ref="C3:C5"/>
    <mergeCell ref="D3:D5"/>
    <mergeCell ref="E3:I3"/>
    <mergeCell ref="J3:N3"/>
    <mergeCell ref="E4:E5"/>
    <mergeCell ref="F4:F5"/>
    <mergeCell ref="G4:G5"/>
    <mergeCell ref="H4:I4"/>
    <mergeCell ref="J4:J5"/>
    <mergeCell ref="K4:K5"/>
    <mergeCell ref="L4:L5"/>
    <mergeCell ref="M4:N4"/>
  </mergeCells>
  <pageMargins left="0.31496062992125984" right="0.31496062992125984" top="0.35433070866141736" bottom="0.15748031496062992" header="0.31496062992125984" footer="0.31496062992125984"/>
  <pageSetup paperSize="9" scale="71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003E1-6B46-4787-9576-948620E07A78}">
  <dimension ref="A1:N50"/>
  <sheetViews>
    <sheetView view="pageBreakPreview" topLeftCell="B1" zoomScale="95" zoomScaleNormal="110" zoomScaleSheetLayoutView="95" workbookViewId="0">
      <selection activeCell="E3" sqref="A3:XFD3"/>
    </sheetView>
  </sheetViews>
  <sheetFormatPr defaultRowHeight="15" x14ac:dyDescent="0.25"/>
  <cols>
    <col min="4" max="4" width="31.140625" customWidth="1"/>
    <col min="5" max="5" width="14" customWidth="1"/>
    <col min="6" max="7" width="14.85546875" customWidth="1"/>
    <col min="8" max="8" width="12.5703125" customWidth="1"/>
    <col min="9" max="9" width="12.28515625" customWidth="1"/>
    <col min="10" max="10" width="13.5703125" customWidth="1"/>
    <col min="11" max="11" width="14.140625" customWidth="1"/>
    <col min="12" max="12" width="16" customWidth="1"/>
    <col min="13" max="13" width="12.140625" customWidth="1"/>
    <col min="14" max="14" width="12" customWidth="1"/>
  </cols>
  <sheetData>
    <row r="1" spans="1:14" ht="23.25" customHeight="1" x14ac:dyDescent="0.25">
      <c r="A1" s="49" t="s">
        <v>69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x14ac:dyDescent="0.25">
      <c r="A2" s="1"/>
      <c r="B2" s="1"/>
      <c r="C2" s="1"/>
      <c r="D2" s="1"/>
      <c r="E2" s="1"/>
      <c r="F2" s="1"/>
      <c r="G2" s="28"/>
      <c r="H2" s="1"/>
      <c r="I2" s="1"/>
      <c r="J2" s="1"/>
      <c r="K2" s="1"/>
      <c r="L2" s="1"/>
      <c r="M2" s="1"/>
      <c r="N2" s="1" t="s">
        <v>41</v>
      </c>
    </row>
    <row r="3" spans="1:14" x14ac:dyDescent="0.25">
      <c r="A3" s="50" t="s">
        <v>0</v>
      </c>
      <c r="B3" s="50" t="s">
        <v>1</v>
      </c>
      <c r="C3" s="50" t="s">
        <v>2</v>
      </c>
      <c r="D3" s="50" t="s">
        <v>3</v>
      </c>
      <c r="E3" s="50" t="s">
        <v>4</v>
      </c>
      <c r="F3" s="50"/>
      <c r="G3" s="50"/>
      <c r="H3" s="50"/>
      <c r="I3" s="50"/>
      <c r="J3" s="50" t="s">
        <v>5</v>
      </c>
      <c r="K3" s="50"/>
      <c r="L3" s="50"/>
      <c r="M3" s="50"/>
      <c r="N3" s="50"/>
    </row>
    <row r="4" spans="1:14" ht="15" customHeight="1" x14ac:dyDescent="0.25">
      <c r="A4" s="50"/>
      <c r="B4" s="50"/>
      <c r="C4" s="50"/>
      <c r="D4" s="50"/>
      <c r="E4" s="50" t="s">
        <v>36</v>
      </c>
      <c r="F4" s="50" t="s">
        <v>37</v>
      </c>
      <c r="G4" s="50" t="s">
        <v>38</v>
      </c>
      <c r="H4" s="51" t="s">
        <v>63</v>
      </c>
      <c r="I4" s="50"/>
      <c r="J4" s="50" t="s">
        <v>36</v>
      </c>
      <c r="K4" s="50" t="s">
        <v>37</v>
      </c>
      <c r="L4" s="50" t="s">
        <v>38</v>
      </c>
      <c r="M4" s="51" t="s">
        <v>63</v>
      </c>
      <c r="N4" s="50"/>
    </row>
    <row r="5" spans="1:14" ht="85.5" customHeight="1" x14ac:dyDescent="0.25">
      <c r="A5" s="50"/>
      <c r="B5" s="50"/>
      <c r="C5" s="50"/>
      <c r="D5" s="50"/>
      <c r="E5" s="50"/>
      <c r="F5" s="50"/>
      <c r="G5" s="50"/>
      <c r="H5" s="12" t="s">
        <v>39</v>
      </c>
      <c r="I5" s="12" t="s">
        <v>40</v>
      </c>
      <c r="J5" s="50"/>
      <c r="K5" s="50"/>
      <c r="L5" s="50"/>
      <c r="M5" s="12" t="s">
        <v>39</v>
      </c>
      <c r="N5" s="12" t="s">
        <v>40</v>
      </c>
    </row>
    <row r="6" spans="1:14" x14ac:dyDescent="0.25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  <c r="L6" s="2">
        <v>12</v>
      </c>
      <c r="M6" s="2">
        <v>13</v>
      </c>
      <c r="N6" s="2">
        <v>14</v>
      </c>
    </row>
    <row r="7" spans="1:14" ht="23.25" customHeight="1" x14ac:dyDescent="0.25">
      <c r="A7" s="8">
        <v>4300000</v>
      </c>
      <c r="B7" s="3"/>
      <c r="C7" s="3"/>
      <c r="D7" s="9" t="s">
        <v>6</v>
      </c>
      <c r="E7" s="13">
        <f>SUM(E8:E50)</f>
        <v>2694970455</v>
      </c>
      <c r="F7" s="13">
        <f>SUM(F8:F50)</f>
        <v>2262475890</v>
      </c>
      <c r="G7" s="13">
        <f>SUM(G8:G50)</f>
        <v>1957438064.7899997</v>
      </c>
      <c r="H7" s="14">
        <f>G7/E7</f>
        <v>0.72633006464258243</v>
      </c>
      <c r="I7" s="14">
        <f>G7/F7</f>
        <v>0.86517521510030315</v>
      </c>
      <c r="J7" s="13">
        <f>SUM(J8:J50)</f>
        <v>543468181</v>
      </c>
      <c r="K7" s="13">
        <f>SUM(K8:K50)</f>
        <v>459096107</v>
      </c>
      <c r="L7" s="13">
        <f>SUM(L8:L50)</f>
        <v>366228053.52999997</v>
      </c>
      <c r="M7" s="14">
        <f>L7/J7</f>
        <v>0.67387211677439485</v>
      </c>
      <c r="N7" s="14">
        <f>L7/K7</f>
        <v>0.79771544115925164</v>
      </c>
    </row>
    <row r="8" spans="1:14" ht="35.25" customHeight="1" x14ac:dyDescent="0.25">
      <c r="A8" s="10">
        <v>4310160</v>
      </c>
      <c r="B8" s="4">
        <v>160</v>
      </c>
      <c r="C8" s="5">
        <v>111</v>
      </c>
      <c r="D8" s="11" t="s">
        <v>7</v>
      </c>
      <c r="E8" s="15">
        <v>135794452</v>
      </c>
      <c r="F8" s="15">
        <v>112681461</v>
      </c>
      <c r="G8" s="15">
        <v>108886854.03</v>
      </c>
      <c r="H8" s="16">
        <f t="shared" ref="H8:H45" si="0">G8/E8</f>
        <v>0.80185053532231199</v>
      </c>
      <c r="I8" s="16">
        <f t="shared" ref="I8:I45" si="1">G8/F8</f>
        <v>0.96632447843394575</v>
      </c>
      <c r="J8" s="15">
        <v>37580144</v>
      </c>
      <c r="K8" s="15">
        <v>13564870</v>
      </c>
      <c r="L8" s="15">
        <v>11127611.83</v>
      </c>
      <c r="M8" s="16">
        <f>L8/J8</f>
        <v>0.29610349098183336</v>
      </c>
      <c r="N8" s="16">
        <f t="shared" ref="N8:N11" si="2">L8/K8</f>
        <v>0.82032572593766107</v>
      </c>
    </row>
    <row r="9" spans="1:14" ht="16.5" customHeight="1" x14ac:dyDescent="0.25">
      <c r="A9" s="10">
        <v>4311010</v>
      </c>
      <c r="B9" s="6">
        <v>1010</v>
      </c>
      <c r="C9" s="5">
        <v>910</v>
      </c>
      <c r="D9" s="11" t="s">
        <v>8</v>
      </c>
      <c r="E9" s="15">
        <v>832559091</v>
      </c>
      <c r="F9" s="15">
        <v>709142921</v>
      </c>
      <c r="G9" s="15">
        <v>556076884.23000002</v>
      </c>
      <c r="H9" s="16">
        <f t="shared" si="0"/>
        <v>0.6679128127255054</v>
      </c>
      <c r="I9" s="16">
        <f t="shared" si="1"/>
        <v>0.78415347282300518</v>
      </c>
      <c r="J9" s="15">
        <v>59000000</v>
      </c>
      <c r="K9" s="15">
        <v>59000000</v>
      </c>
      <c r="L9" s="15">
        <v>49600123.090000004</v>
      </c>
      <c r="M9" s="16">
        <f t="shared" ref="M9:M46" si="3">L9/J9</f>
        <v>0.84068005237288146</v>
      </c>
      <c r="N9" s="16">
        <f t="shared" si="2"/>
        <v>0.84068005237288146</v>
      </c>
    </row>
    <row r="10" spans="1:14" ht="34.5" customHeight="1" x14ac:dyDescent="0.25">
      <c r="A10" s="10">
        <v>4311021</v>
      </c>
      <c r="B10" s="6">
        <v>1021</v>
      </c>
      <c r="C10" s="5">
        <v>921</v>
      </c>
      <c r="D10" s="11" t="s">
        <v>48</v>
      </c>
      <c r="E10" s="15">
        <v>664842800</v>
      </c>
      <c r="F10" s="15">
        <v>549738417</v>
      </c>
      <c r="G10" s="15">
        <v>455686713.31999999</v>
      </c>
      <c r="H10" s="16">
        <f t="shared" si="0"/>
        <v>0.68540520153034667</v>
      </c>
      <c r="I10" s="16">
        <f t="shared" si="1"/>
        <v>0.82891553369463711</v>
      </c>
      <c r="J10" s="15">
        <v>82719664</v>
      </c>
      <c r="K10" s="15">
        <v>82719664</v>
      </c>
      <c r="L10" s="15">
        <v>70843998.560000002</v>
      </c>
      <c r="M10" s="16">
        <f t="shared" si="3"/>
        <v>0.8564347959633879</v>
      </c>
      <c r="N10" s="16">
        <f t="shared" si="2"/>
        <v>0.8564347959633879</v>
      </c>
    </row>
    <row r="11" spans="1:14" ht="69.75" customHeight="1" x14ac:dyDescent="0.25">
      <c r="A11" s="10">
        <v>4311022</v>
      </c>
      <c r="B11" s="6">
        <v>1022</v>
      </c>
      <c r="C11" s="5">
        <v>922</v>
      </c>
      <c r="D11" s="11" t="s">
        <v>49</v>
      </c>
      <c r="E11" s="15">
        <v>40438253</v>
      </c>
      <c r="F11" s="15">
        <v>31612560</v>
      </c>
      <c r="G11" s="15">
        <v>21582821.27</v>
      </c>
      <c r="H11" s="16">
        <f t="shared" si="0"/>
        <v>0.5337228903038912</v>
      </c>
      <c r="I11" s="16">
        <f t="shared" si="1"/>
        <v>0.68272930980597579</v>
      </c>
      <c r="J11" s="15">
        <v>780000</v>
      </c>
      <c r="K11" s="15">
        <v>780000</v>
      </c>
      <c r="L11" s="15">
        <v>756875.92</v>
      </c>
      <c r="M11" s="16">
        <f t="shared" si="3"/>
        <v>0.97035374358974369</v>
      </c>
      <c r="N11" s="16">
        <f t="shared" si="2"/>
        <v>0.97035374358974369</v>
      </c>
    </row>
    <row r="12" spans="1:14" ht="48" customHeight="1" x14ac:dyDescent="0.25">
      <c r="A12" s="10">
        <v>4311023</v>
      </c>
      <c r="B12" s="6">
        <v>1023</v>
      </c>
      <c r="C12" s="5">
        <v>922</v>
      </c>
      <c r="D12" s="11" t="s">
        <v>50</v>
      </c>
      <c r="E12" s="15">
        <v>12205061</v>
      </c>
      <c r="F12" s="15">
        <v>9169848</v>
      </c>
      <c r="G12" s="15">
        <v>7727038.0599999996</v>
      </c>
      <c r="H12" s="16">
        <f t="shared" si="0"/>
        <v>0.63310114222288605</v>
      </c>
      <c r="I12" s="16">
        <f t="shared" si="1"/>
        <v>0.84265715854832046</v>
      </c>
      <c r="J12" s="15">
        <v>2500000</v>
      </c>
      <c r="K12" s="15">
        <v>2500000</v>
      </c>
      <c r="L12" s="15">
        <v>2411441.64</v>
      </c>
      <c r="M12" s="16">
        <f t="shared" si="3"/>
        <v>0.96457665600000009</v>
      </c>
      <c r="N12" s="16">
        <v>0</v>
      </c>
    </row>
    <row r="13" spans="1:14" ht="37.5" customHeight="1" x14ac:dyDescent="0.25">
      <c r="A13" s="10">
        <v>4311031</v>
      </c>
      <c r="B13" s="6">
        <v>1031</v>
      </c>
      <c r="C13" s="5">
        <v>921</v>
      </c>
      <c r="D13" s="11" t="s">
        <v>51</v>
      </c>
      <c r="E13" s="15">
        <v>569487739</v>
      </c>
      <c r="F13" s="15">
        <v>481387256</v>
      </c>
      <c r="G13" s="15">
        <v>481387256</v>
      </c>
      <c r="H13" s="16">
        <f t="shared" si="0"/>
        <v>0.84529871853834593</v>
      </c>
      <c r="I13" s="16">
        <f t="shared" si="1"/>
        <v>1</v>
      </c>
      <c r="J13" s="15"/>
      <c r="K13" s="15"/>
      <c r="L13" s="15"/>
      <c r="M13" s="16"/>
      <c r="N13" s="16"/>
    </row>
    <row r="14" spans="1:14" ht="70.5" customHeight="1" x14ac:dyDescent="0.25">
      <c r="A14" s="10">
        <v>4311032</v>
      </c>
      <c r="B14" s="6">
        <v>1032</v>
      </c>
      <c r="C14" s="5">
        <v>922</v>
      </c>
      <c r="D14" s="11" t="s">
        <v>52</v>
      </c>
      <c r="E14" s="15">
        <v>36652900</v>
      </c>
      <c r="F14" s="15">
        <v>31017771</v>
      </c>
      <c r="G14" s="15">
        <v>31017771</v>
      </c>
      <c r="H14" s="16">
        <f t="shared" si="0"/>
        <v>0.84625694010569419</v>
      </c>
      <c r="I14" s="16">
        <f t="shared" si="1"/>
        <v>1</v>
      </c>
      <c r="J14" s="15"/>
      <c r="K14" s="15"/>
      <c r="L14" s="15"/>
      <c r="M14" s="16"/>
      <c r="N14" s="16"/>
    </row>
    <row r="15" spans="1:14" ht="46.5" customHeight="1" x14ac:dyDescent="0.25">
      <c r="A15" s="10">
        <v>4311033</v>
      </c>
      <c r="B15" s="6">
        <v>1033</v>
      </c>
      <c r="C15" s="5">
        <v>922</v>
      </c>
      <c r="D15" s="11" t="s">
        <v>53</v>
      </c>
      <c r="E15" s="15">
        <v>3127000</v>
      </c>
      <c r="F15" s="15">
        <v>2646330</v>
      </c>
      <c r="G15" s="15">
        <v>2646330</v>
      </c>
      <c r="H15" s="16">
        <f t="shared" si="0"/>
        <v>0.84628397825391755</v>
      </c>
      <c r="I15" s="16">
        <f t="shared" si="1"/>
        <v>1</v>
      </c>
      <c r="J15" s="15"/>
      <c r="K15" s="15"/>
      <c r="L15" s="15"/>
      <c r="M15" s="16"/>
      <c r="N15" s="16"/>
    </row>
    <row r="16" spans="1:14" ht="36" customHeight="1" x14ac:dyDescent="0.25">
      <c r="A16" s="10">
        <v>4311070</v>
      </c>
      <c r="B16" s="6">
        <v>1070</v>
      </c>
      <c r="C16" s="5">
        <v>960</v>
      </c>
      <c r="D16" s="11" t="s">
        <v>12</v>
      </c>
      <c r="E16" s="15">
        <v>75236265</v>
      </c>
      <c r="F16" s="15">
        <v>61947690</v>
      </c>
      <c r="G16" s="15">
        <v>51371980.259999998</v>
      </c>
      <c r="H16" s="16">
        <f t="shared" si="0"/>
        <v>0.68280875266734731</v>
      </c>
      <c r="I16" s="16">
        <f t="shared" si="1"/>
        <v>0.82927999833407828</v>
      </c>
      <c r="J16" s="15">
        <v>1700000</v>
      </c>
      <c r="K16" s="15">
        <v>1700000</v>
      </c>
      <c r="L16" s="15">
        <v>1498001.78</v>
      </c>
      <c r="M16" s="16">
        <f t="shared" ref="M16:M17" si="4">L16/J16</f>
        <v>0.88117751764705887</v>
      </c>
      <c r="N16" s="16">
        <f t="shared" ref="N16:N17" si="5">L16/K16</f>
        <v>0.88117751764705887</v>
      </c>
    </row>
    <row r="17" spans="1:14" ht="23.25" customHeight="1" x14ac:dyDescent="0.25">
      <c r="A17" s="10">
        <v>4311080</v>
      </c>
      <c r="B17" s="6">
        <v>1080</v>
      </c>
      <c r="C17" s="5">
        <v>960</v>
      </c>
      <c r="D17" s="11" t="s">
        <v>13</v>
      </c>
      <c r="E17" s="15">
        <v>98125073</v>
      </c>
      <c r="F17" s="15">
        <v>82619342</v>
      </c>
      <c r="G17" s="15">
        <v>79926068.310000002</v>
      </c>
      <c r="H17" s="16">
        <f t="shared" si="0"/>
        <v>0.81453257425856895</v>
      </c>
      <c r="I17" s="16">
        <f t="shared" si="1"/>
        <v>0.96740141442908134</v>
      </c>
      <c r="J17" s="15">
        <v>750000</v>
      </c>
      <c r="K17" s="15">
        <v>750000</v>
      </c>
      <c r="L17" s="15">
        <v>689600.89</v>
      </c>
      <c r="M17" s="16">
        <f t="shared" si="4"/>
        <v>0.91946785333333336</v>
      </c>
      <c r="N17" s="16">
        <f t="shared" si="5"/>
        <v>0.91946785333333336</v>
      </c>
    </row>
    <row r="18" spans="1:14" ht="23.25" customHeight="1" x14ac:dyDescent="0.25">
      <c r="A18" s="10">
        <v>4311141</v>
      </c>
      <c r="B18" s="6">
        <v>1141</v>
      </c>
      <c r="C18" s="5">
        <v>990</v>
      </c>
      <c r="D18" s="11" t="s">
        <v>14</v>
      </c>
      <c r="E18" s="15">
        <v>46477919</v>
      </c>
      <c r="F18" s="15">
        <v>39479890</v>
      </c>
      <c r="G18" s="15">
        <v>35444007.170000002</v>
      </c>
      <c r="H18" s="16">
        <f t="shared" si="0"/>
        <v>0.76259884118305732</v>
      </c>
      <c r="I18" s="16">
        <f t="shared" si="1"/>
        <v>0.89777370630971876</v>
      </c>
      <c r="J18" s="15"/>
      <c r="K18" s="15"/>
      <c r="L18" s="15"/>
      <c r="M18" s="16"/>
      <c r="N18" s="16"/>
    </row>
    <row r="19" spans="1:14" ht="20.25" customHeight="1" x14ac:dyDescent="0.25">
      <c r="A19" s="10">
        <v>4311142</v>
      </c>
      <c r="B19" s="6">
        <v>1142</v>
      </c>
      <c r="C19" s="5">
        <v>990</v>
      </c>
      <c r="D19" s="11" t="s">
        <v>15</v>
      </c>
      <c r="E19" s="15">
        <v>79640</v>
      </c>
      <c r="F19" s="15">
        <v>47060</v>
      </c>
      <c r="G19" s="15">
        <v>47060</v>
      </c>
      <c r="H19" s="16">
        <f t="shared" si="0"/>
        <v>0.59090909090909094</v>
      </c>
      <c r="I19" s="16">
        <f t="shared" si="1"/>
        <v>1</v>
      </c>
      <c r="J19" s="15"/>
      <c r="K19" s="15"/>
      <c r="L19" s="15"/>
      <c r="M19" s="16"/>
      <c r="N19" s="16"/>
    </row>
    <row r="20" spans="1:14" ht="37.5" customHeight="1" x14ac:dyDescent="0.25">
      <c r="A20" s="10">
        <v>4311151</v>
      </c>
      <c r="B20" s="6">
        <v>1151</v>
      </c>
      <c r="C20" s="5">
        <v>990</v>
      </c>
      <c r="D20" s="11" t="s">
        <v>16</v>
      </c>
      <c r="E20" s="15">
        <v>10566906</v>
      </c>
      <c r="F20" s="15">
        <v>8584390</v>
      </c>
      <c r="G20" s="15">
        <v>6719182.3700000001</v>
      </c>
      <c r="H20" s="16">
        <f t="shared" si="0"/>
        <v>0.63587036451351042</v>
      </c>
      <c r="I20" s="16">
        <f t="shared" si="1"/>
        <v>0.78272100521993992</v>
      </c>
      <c r="J20" s="15"/>
      <c r="K20" s="15"/>
      <c r="L20" s="15"/>
      <c r="M20" s="16"/>
      <c r="N20" s="16"/>
    </row>
    <row r="21" spans="1:14" ht="33.75" x14ac:dyDescent="0.25">
      <c r="A21" s="10">
        <v>4311152</v>
      </c>
      <c r="B21" s="6">
        <v>1152</v>
      </c>
      <c r="C21" s="5">
        <v>990</v>
      </c>
      <c r="D21" s="11" t="s">
        <v>17</v>
      </c>
      <c r="E21" s="15">
        <v>2653000</v>
      </c>
      <c r="F21" s="15">
        <v>2245023</v>
      </c>
      <c r="G21" s="15">
        <v>2245023</v>
      </c>
      <c r="H21" s="16">
        <f t="shared" si="0"/>
        <v>0.84622050508857893</v>
      </c>
      <c r="I21" s="16">
        <f t="shared" si="1"/>
        <v>1</v>
      </c>
      <c r="J21" s="15"/>
      <c r="K21" s="15"/>
      <c r="L21" s="15"/>
      <c r="M21" s="16"/>
      <c r="N21" s="16"/>
    </row>
    <row r="22" spans="1:14" ht="56.25" x14ac:dyDescent="0.25">
      <c r="A22" s="10">
        <v>4311200</v>
      </c>
      <c r="B22" s="6">
        <v>1200</v>
      </c>
      <c r="C22" s="5">
        <v>990</v>
      </c>
      <c r="D22" s="11" t="s">
        <v>18</v>
      </c>
      <c r="E22" s="15">
        <v>3023700</v>
      </c>
      <c r="F22" s="15">
        <v>2515300</v>
      </c>
      <c r="G22" s="15">
        <v>1138579.5900000001</v>
      </c>
      <c r="H22" s="16">
        <f t="shared" si="0"/>
        <v>0.3765517710090287</v>
      </c>
      <c r="I22" s="16">
        <f t="shared" si="1"/>
        <v>0.45266154733033837</v>
      </c>
      <c r="J22" s="15"/>
      <c r="K22" s="15"/>
      <c r="L22" s="15"/>
      <c r="M22" s="16"/>
      <c r="N22" s="16"/>
    </row>
    <row r="23" spans="1:14" ht="73.5" customHeight="1" x14ac:dyDescent="0.25">
      <c r="A23" s="10">
        <v>4311210</v>
      </c>
      <c r="B23" s="6">
        <v>1210</v>
      </c>
      <c r="C23" s="5">
        <v>990</v>
      </c>
      <c r="D23" s="11" t="s">
        <v>54</v>
      </c>
      <c r="E23" s="15">
        <v>2791400</v>
      </c>
      <c r="F23" s="15">
        <v>2791400</v>
      </c>
      <c r="G23" s="15">
        <v>372796.2</v>
      </c>
      <c r="H23" s="16">
        <f t="shared" si="0"/>
        <v>0.13355169449021997</v>
      </c>
      <c r="I23" s="16">
        <f t="shared" si="1"/>
        <v>0.13355169449021997</v>
      </c>
      <c r="J23" s="15"/>
      <c r="K23" s="15"/>
      <c r="L23" s="15"/>
      <c r="M23" s="16"/>
      <c r="N23" s="16"/>
    </row>
    <row r="24" spans="1:14" ht="73.5" customHeight="1" x14ac:dyDescent="0.25">
      <c r="A24" s="40">
        <v>4311261</v>
      </c>
      <c r="B24" s="41">
        <v>1261</v>
      </c>
      <c r="C24" s="42">
        <v>990</v>
      </c>
      <c r="D24" s="43" t="s">
        <v>66</v>
      </c>
      <c r="E24" s="15"/>
      <c r="F24" s="15"/>
      <c r="G24" s="15"/>
      <c r="H24" s="16"/>
      <c r="I24" s="16"/>
      <c r="J24" s="15">
        <v>5700000</v>
      </c>
      <c r="K24" s="15">
        <v>5700000</v>
      </c>
      <c r="L24" s="15">
        <v>5700000</v>
      </c>
      <c r="M24" s="16">
        <f t="shared" ref="M24:M27" si="6">L24/J24</f>
        <v>1</v>
      </c>
      <c r="N24" s="16">
        <f t="shared" ref="N24:N27" si="7">L24/K24</f>
        <v>1</v>
      </c>
    </row>
    <row r="25" spans="1:14" ht="60.75" customHeight="1" x14ac:dyDescent="0.25">
      <c r="A25" s="40">
        <v>4311262</v>
      </c>
      <c r="B25" s="41">
        <v>1262</v>
      </c>
      <c r="C25" s="42">
        <v>990</v>
      </c>
      <c r="D25" s="43" t="s">
        <v>67</v>
      </c>
      <c r="E25" s="15"/>
      <c r="F25" s="15"/>
      <c r="G25" s="15"/>
      <c r="H25" s="16"/>
      <c r="I25" s="16"/>
      <c r="J25" s="15">
        <v>13300000</v>
      </c>
      <c r="K25" s="15">
        <v>13300000</v>
      </c>
      <c r="L25" s="15">
        <v>13300000</v>
      </c>
      <c r="M25" s="16">
        <f t="shared" si="6"/>
        <v>1</v>
      </c>
      <c r="N25" s="16">
        <f t="shared" si="7"/>
        <v>1</v>
      </c>
    </row>
    <row r="26" spans="1:14" ht="47.25" customHeight="1" x14ac:dyDescent="0.25">
      <c r="A26" s="40">
        <v>4311272</v>
      </c>
      <c r="B26" s="41">
        <v>1272</v>
      </c>
      <c r="C26" s="42">
        <v>990</v>
      </c>
      <c r="D26" s="43" t="s">
        <v>70</v>
      </c>
      <c r="E26" s="15"/>
      <c r="F26" s="15"/>
      <c r="G26" s="15"/>
      <c r="H26" s="16"/>
      <c r="I26" s="16"/>
      <c r="J26" s="15">
        <v>4743000</v>
      </c>
      <c r="K26" s="15">
        <v>4743000</v>
      </c>
      <c r="L26" s="15"/>
      <c r="M26" s="16">
        <f t="shared" ref="M26" si="8">L26/J26</f>
        <v>0</v>
      </c>
      <c r="N26" s="16">
        <f t="shared" ref="N26" si="9">L26/K26</f>
        <v>0</v>
      </c>
    </row>
    <row r="27" spans="1:14" ht="27" customHeight="1" x14ac:dyDescent="0.25">
      <c r="A27" s="10">
        <v>4313105</v>
      </c>
      <c r="B27" s="6">
        <v>3105</v>
      </c>
      <c r="C27" s="7">
        <v>1010</v>
      </c>
      <c r="D27" s="11" t="s">
        <v>19</v>
      </c>
      <c r="E27" s="15">
        <v>25688980</v>
      </c>
      <c r="F27" s="15">
        <v>20906092</v>
      </c>
      <c r="G27" s="15">
        <v>18203551.539999999</v>
      </c>
      <c r="H27" s="16">
        <f t="shared" si="0"/>
        <v>0.70861324739246168</v>
      </c>
      <c r="I27" s="16">
        <f t="shared" si="1"/>
        <v>0.87072952419801841</v>
      </c>
      <c r="J27" s="15">
        <v>7000000</v>
      </c>
      <c r="K27" s="15">
        <v>7000000</v>
      </c>
      <c r="L27" s="15">
        <v>1527449.13</v>
      </c>
      <c r="M27" s="16">
        <f t="shared" si="6"/>
        <v>0.21820701857142855</v>
      </c>
      <c r="N27" s="16">
        <f t="shared" si="7"/>
        <v>0.21820701857142855</v>
      </c>
    </row>
    <row r="28" spans="1:14" ht="60.75" customHeight="1" x14ac:dyDescent="0.25">
      <c r="A28" s="10">
        <v>4313111</v>
      </c>
      <c r="B28" s="6">
        <v>3111</v>
      </c>
      <c r="C28" s="7">
        <v>1040</v>
      </c>
      <c r="D28" s="11" t="s">
        <v>20</v>
      </c>
      <c r="E28" s="15">
        <v>138000</v>
      </c>
      <c r="F28" s="15">
        <v>138000</v>
      </c>
      <c r="G28" s="15">
        <v>63900</v>
      </c>
      <c r="H28" s="16">
        <f t="shared" si="0"/>
        <v>0.46304347826086956</v>
      </c>
      <c r="I28" s="16">
        <f t="shared" si="1"/>
        <v>0.46304347826086956</v>
      </c>
      <c r="J28" s="15"/>
      <c r="K28" s="15"/>
      <c r="L28" s="15"/>
      <c r="M28" s="16"/>
      <c r="N28" s="16"/>
    </row>
    <row r="29" spans="1:14" ht="27" customHeight="1" x14ac:dyDescent="0.25">
      <c r="A29" s="10">
        <v>4313121</v>
      </c>
      <c r="B29" s="6">
        <v>3121</v>
      </c>
      <c r="C29" s="7">
        <v>1040</v>
      </c>
      <c r="D29" s="11" t="s">
        <v>21</v>
      </c>
      <c r="E29" s="15">
        <v>8754147</v>
      </c>
      <c r="F29" s="15">
        <v>7350547</v>
      </c>
      <c r="G29" s="15">
        <v>7123410.0300000003</v>
      </c>
      <c r="H29" s="16">
        <f t="shared" si="0"/>
        <v>0.81371834743008087</v>
      </c>
      <c r="I29" s="16">
        <f t="shared" si="1"/>
        <v>0.96909931056831555</v>
      </c>
      <c r="J29" s="15"/>
      <c r="K29" s="15"/>
      <c r="L29" s="15"/>
      <c r="M29" s="16"/>
      <c r="N29" s="16"/>
    </row>
    <row r="30" spans="1:14" ht="22.5" x14ac:dyDescent="0.25">
      <c r="A30" s="10">
        <v>4313123</v>
      </c>
      <c r="B30" s="6">
        <v>3123</v>
      </c>
      <c r="C30" s="7">
        <v>1040</v>
      </c>
      <c r="D30" s="11" t="s">
        <v>22</v>
      </c>
      <c r="E30" s="15">
        <v>450000</v>
      </c>
      <c r="F30" s="15">
        <v>350000</v>
      </c>
      <c r="G30" s="15">
        <v>190000</v>
      </c>
      <c r="H30" s="16">
        <f t="shared" si="0"/>
        <v>0.42222222222222222</v>
      </c>
      <c r="I30" s="16">
        <f t="shared" si="1"/>
        <v>0.54285714285714282</v>
      </c>
      <c r="J30" s="15"/>
      <c r="K30" s="15"/>
      <c r="L30" s="15"/>
      <c r="M30" s="16"/>
      <c r="N30" s="16"/>
    </row>
    <row r="31" spans="1:14" ht="25.5" customHeight="1" x14ac:dyDescent="0.25">
      <c r="A31" s="10">
        <v>4313132</v>
      </c>
      <c r="B31" s="6">
        <v>3132</v>
      </c>
      <c r="C31" s="7">
        <v>1040</v>
      </c>
      <c r="D31" s="11" t="s">
        <v>23</v>
      </c>
      <c r="E31" s="15">
        <v>20348438</v>
      </c>
      <c r="F31" s="15">
        <v>16828456</v>
      </c>
      <c r="G31" s="15">
        <v>13337811.51</v>
      </c>
      <c r="H31" s="16">
        <f t="shared" si="0"/>
        <v>0.65547102485212871</v>
      </c>
      <c r="I31" s="16">
        <f t="shared" si="1"/>
        <v>0.79257488090410666</v>
      </c>
      <c r="J31" s="15">
        <v>468000</v>
      </c>
      <c r="K31" s="15">
        <v>468000</v>
      </c>
      <c r="L31" s="15"/>
      <c r="M31" s="16">
        <f t="shared" ref="M31" si="10">L31/J31</f>
        <v>0</v>
      </c>
      <c r="N31" s="16">
        <v>0</v>
      </c>
    </row>
    <row r="32" spans="1:14" ht="24.75" customHeight="1" x14ac:dyDescent="0.25">
      <c r="A32" s="10">
        <v>4313133</v>
      </c>
      <c r="B32" s="6">
        <v>3133</v>
      </c>
      <c r="C32" s="7">
        <v>1040</v>
      </c>
      <c r="D32" s="11" t="s">
        <v>24</v>
      </c>
      <c r="E32" s="15">
        <v>64000</v>
      </c>
      <c r="F32" s="15">
        <v>64000</v>
      </c>
      <c r="G32" s="15">
        <v>14160</v>
      </c>
      <c r="H32" s="16">
        <f t="shared" si="0"/>
        <v>0.22125</v>
      </c>
      <c r="I32" s="16">
        <f t="shared" si="1"/>
        <v>0.22125</v>
      </c>
      <c r="J32" s="15"/>
      <c r="K32" s="15"/>
      <c r="L32" s="15"/>
      <c r="M32" s="16"/>
      <c r="N32" s="16"/>
    </row>
    <row r="33" spans="1:14" ht="24.75" customHeight="1" x14ac:dyDescent="0.25">
      <c r="A33" s="10">
        <v>4313210</v>
      </c>
      <c r="B33" s="6">
        <v>3210</v>
      </c>
      <c r="C33" s="7">
        <v>1050</v>
      </c>
      <c r="D33" s="11" t="s">
        <v>25</v>
      </c>
      <c r="E33" s="15">
        <v>100000</v>
      </c>
      <c r="F33" s="15">
        <v>100000</v>
      </c>
      <c r="G33" s="15">
        <v>45542.12</v>
      </c>
      <c r="H33" s="16">
        <f t="shared" si="0"/>
        <v>0.45542120000000003</v>
      </c>
      <c r="I33" s="16">
        <f t="shared" si="1"/>
        <v>0.45542120000000003</v>
      </c>
      <c r="J33" s="15"/>
      <c r="K33" s="15"/>
      <c r="L33" s="15"/>
      <c r="M33" s="16"/>
      <c r="N33" s="16"/>
    </row>
    <row r="34" spans="1:14" ht="237" customHeight="1" x14ac:dyDescent="0.25">
      <c r="A34" s="10">
        <v>4313221</v>
      </c>
      <c r="B34" s="6">
        <v>3221</v>
      </c>
      <c r="C34" s="7">
        <v>1060</v>
      </c>
      <c r="D34" s="38" t="s">
        <v>58</v>
      </c>
      <c r="E34" s="15"/>
      <c r="F34" s="15"/>
      <c r="G34" s="15"/>
      <c r="H34" s="16"/>
      <c r="I34" s="16"/>
      <c r="J34" s="15">
        <v>18398878</v>
      </c>
      <c r="K34" s="15">
        <v>18398878</v>
      </c>
      <c r="L34" s="15">
        <v>16151423.93</v>
      </c>
      <c r="M34" s="16">
        <f t="shared" ref="M34:M35" si="11">L34/J34</f>
        <v>0.8778483084675055</v>
      </c>
      <c r="N34" s="16">
        <f t="shared" ref="N34:N35" si="12">L34/K34</f>
        <v>0.8778483084675055</v>
      </c>
    </row>
    <row r="35" spans="1:14" ht="299.25" customHeight="1" x14ac:dyDescent="0.25">
      <c r="A35" s="10">
        <v>4313222</v>
      </c>
      <c r="B35" s="6">
        <v>3222</v>
      </c>
      <c r="C35" s="7">
        <v>1060</v>
      </c>
      <c r="D35" s="39" t="s">
        <v>64</v>
      </c>
      <c r="E35" s="15"/>
      <c r="F35" s="15"/>
      <c r="G35" s="15"/>
      <c r="H35" s="16"/>
      <c r="I35" s="16"/>
      <c r="J35" s="15">
        <v>78352010</v>
      </c>
      <c r="K35" s="15">
        <v>78352010</v>
      </c>
      <c r="L35" s="15">
        <v>72804611.170000002</v>
      </c>
      <c r="M35" s="16">
        <f t="shared" si="11"/>
        <v>0.92919902335626103</v>
      </c>
      <c r="N35" s="16">
        <f t="shared" si="12"/>
        <v>0.92919902335626103</v>
      </c>
    </row>
    <row r="36" spans="1:14" ht="33.75" x14ac:dyDescent="0.25">
      <c r="A36" s="10">
        <v>4313241</v>
      </c>
      <c r="B36" s="6">
        <v>3241</v>
      </c>
      <c r="C36" s="7">
        <v>1090</v>
      </c>
      <c r="D36" s="11" t="s">
        <v>26</v>
      </c>
      <c r="E36" s="15">
        <v>6453773</v>
      </c>
      <c r="F36" s="15">
        <v>5341074</v>
      </c>
      <c r="G36" s="15">
        <v>4437146.05</v>
      </c>
      <c r="H36" s="16">
        <f t="shared" si="0"/>
        <v>0.68752744324908854</v>
      </c>
      <c r="I36" s="16">
        <f t="shared" si="1"/>
        <v>0.83075914132625761</v>
      </c>
      <c r="J36" s="15"/>
      <c r="K36" s="15"/>
      <c r="L36" s="15"/>
      <c r="M36" s="16"/>
      <c r="N36" s="16"/>
    </row>
    <row r="37" spans="1:14" ht="23.25" customHeight="1" x14ac:dyDescent="0.25">
      <c r="A37" s="10">
        <v>4313242</v>
      </c>
      <c r="B37" s="6">
        <v>3242</v>
      </c>
      <c r="C37" s="7">
        <v>1090</v>
      </c>
      <c r="D37" s="11" t="s">
        <v>27</v>
      </c>
      <c r="E37" s="15">
        <v>6605736</v>
      </c>
      <c r="F37" s="15">
        <v>5885000</v>
      </c>
      <c r="G37" s="15">
        <v>4250853.5</v>
      </c>
      <c r="H37" s="16">
        <f t="shared" si="0"/>
        <v>0.64350944391359266</v>
      </c>
      <c r="I37" s="16">
        <f t="shared" si="1"/>
        <v>0.72232005097706031</v>
      </c>
      <c r="J37" s="15"/>
      <c r="K37" s="15"/>
      <c r="L37" s="15"/>
      <c r="M37" s="16"/>
      <c r="N37" s="16"/>
    </row>
    <row r="38" spans="1:14" x14ac:dyDescent="0.25">
      <c r="A38" s="10">
        <v>4314010</v>
      </c>
      <c r="B38" s="6">
        <v>4010</v>
      </c>
      <c r="C38" s="5">
        <v>821</v>
      </c>
      <c r="D38" s="11" t="s">
        <v>28</v>
      </c>
      <c r="E38" s="15">
        <v>3660000</v>
      </c>
      <c r="F38" s="15">
        <v>3070740</v>
      </c>
      <c r="G38" s="15">
        <v>3051018.13</v>
      </c>
      <c r="H38" s="16">
        <f t="shared" si="0"/>
        <v>0.83361151092896169</v>
      </c>
      <c r="I38" s="16">
        <f t="shared" si="1"/>
        <v>0.99357748620853603</v>
      </c>
      <c r="J38" s="15"/>
      <c r="K38" s="15"/>
      <c r="L38" s="15"/>
      <c r="M38" s="16"/>
      <c r="N38" s="16"/>
    </row>
    <row r="39" spans="1:14" x14ac:dyDescent="0.25">
      <c r="A39" s="10">
        <v>4314030</v>
      </c>
      <c r="B39" s="6">
        <v>4030</v>
      </c>
      <c r="C39" s="5">
        <v>824</v>
      </c>
      <c r="D39" s="11" t="s">
        <v>29</v>
      </c>
      <c r="E39" s="15">
        <v>29245300</v>
      </c>
      <c r="F39" s="15">
        <v>24306450</v>
      </c>
      <c r="G39" s="15">
        <v>22690962</v>
      </c>
      <c r="H39" s="16">
        <f t="shared" si="0"/>
        <v>0.77588405658345105</v>
      </c>
      <c r="I39" s="16">
        <f t="shared" si="1"/>
        <v>0.93353665385113827</v>
      </c>
      <c r="J39" s="15">
        <v>1435000</v>
      </c>
      <c r="K39" s="15">
        <v>1435000</v>
      </c>
      <c r="L39" s="15">
        <v>615358.96</v>
      </c>
      <c r="M39" s="16">
        <f t="shared" ref="M39:M40" si="13">L39/J39</f>
        <v>0.42882157491289197</v>
      </c>
      <c r="N39" s="16">
        <f t="shared" ref="N39:N40" si="14">L39/K39</f>
        <v>0.42882157491289197</v>
      </c>
    </row>
    <row r="40" spans="1:14" ht="33.75" x14ac:dyDescent="0.25">
      <c r="A40" s="10">
        <v>4314060</v>
      </c>
      <c r="B40" s="6">
        <v>4060</v>
      </c>
      <c r="C40" s="5">
        <v>828</v>
      </c>
      <c r="D40" s="11" t="s">
        <v>30</v>
      </c>
      <c r="E40" s="15">
        <v>7663800</v>
      </c>
      <c r="F40" s="15">
        <v>6264300</v>
      </c>
      <c r="G40" s="15">
        <v>5300459.2</v>
      </c>
      <c r="H40" s="16">
        <f t="shared" si="0"/>
        <v>0.6916228502831494</v>
      </c>
      <c r="I40" s="16">
        <f t="shared" si="1"/>
        <v>0.84613750937854193</v>
      </c>
      <c r="J40" s="15">
        <v>200000</v>
      </c>
      <c r="K40" s="15">
        <v>200000</v>
      </c>
      <c r="L40" s="15">
        <v>199699.42</v>
      </c>
      <c r="M40" s="16">
        <f t="shared" si="13"/>
        <v>0.99849710000000003</v>
      </c>
      <c r="N40" s="16">
        <f t="shared" si="14"/>
        <v>0.99849710000000003</v>
      </c>
    </row>
    <row r="41" spans="1:14" ht="23.25" customHeight="1" x14ac:dyDescent="0.25">
      <c r="A41" s="10">
        <v>4314081</v>
      </c>
      <c r="B41" s="6">
        <v>4081</v>
      </c>
      <c r="C41" s="5">
        <v>829</v>
      </c>
      <c r="D41" s="11" t="s">
        <v>31</v>
      </c>
      <c r="E41" s="15">
        <v>3073790</v>
      </c>
      <c r="F41" s="15">
        <v>2622810</v>
      </c>
      <c r="G41" s="15">
        <v>2510895.2999999998</v>
      </c>
      <c r="H41" s="16">
        <f t="shared" si="0"/>
        <v>0.81687275318092645</v>
      </c>
      <c r="I41" s="16">
        <f t="shared" si="1"/>
        <v>0.9573302297917119</v>
      </c>
      <c r="J41" s="15"/>
      <c r="K41" s="15"/>
      <c r="L41" s="15"/>
      <c r="M41" s="16"/>
      <c r="N41" s="16"/>
    </row>
    <row r="42" spans="1:14" ht="20.25" customHeight="1" x14ac:dyDescent="0.25">
      <c r="A42" s="10">
        <v>4314082</v>
      </c>
      <c r="B42" s="6">
        <v>4082</v>
      </c>
      <c r="C42" s="5">
        <v>829</v>
      </c>
      <c r="D42" s="11" t="s">
        <v>32</v>
      </c>
      <c r="E42" s="15">
        <v>416900</v>
      </c>
      <c r="F42" s="15">
        <v>365000</v>
      </c>
      <c r="G42" s="15"/>
      <c r="H42" s="16">
        <f t="shared" si="0"/>
        <v>0</v>
      </c>
      <c r="I42" s="16">
        <f t="shared" si="1"/>
        <v>0</v>
      </c>
      <c r="J42" s="15"/>
      <c r="K42" s="15"/>
      <c r="L42" s="15"/>
      <c r="M42" s="16"/>
      <c r="N42" s="16"/>
    </row>
    <row r="43" spans="1:14" ht="33.75" x14ac:dyDescent="0.25">
      <c r="A43" s="10">
        <v>4315031</v>
      </c>
      <c r="B43" s="6">
        <v>5031</v>
      </c>
      <c r="C43" s="5">
        <v>810</v>
      </c>
      <c r="D43" s="11" t="s">
        <v>33</v>
      </c>
      <c r="E43" s="15">
        <v>44527192</v>
      </c>
      <c r="F43" s="15">
        <v>37816262</v>
      </c>
      <c r="G43" s="15">
        <v>32504574.41</v>
      </c>
      <c r="H43" s="16">
        <f t="shared" si="0"/>
        <v>0.72999380715496276</v>
      </c>
      <c r="I43" s="16">
        <f t="shared" si="1"/>
        <v>0.85953959198822982</v>
      </c>
      <c r="J43" s="15"/>
      <c r="K43" s="15"/>
      <c r="L43" s="15"/>
      <c r="M43" s="16"/>
      <c r="N43" s="16"/>
    </row>
    <row r="44" spans="1:14" ht="56.25" x14ac:dyDescent="0.25">
      <c r="A44" s="10">
        <v>4315061</v>
      </c>
      <c r="B44" s="6">
        <v>5061</v>
      </c>
      <c r="C44" s="44">
        <v>810</v>
      </c>
      <c r="D44" s="11" t="s">
        <v>34</v>
      </c>
      <c r="E44" s="24">
        <v>120000</v>
      </c>
      <c r="F44" s="15">
        <v>120000</v>
      </c>
      <c r="G44" s="15">
        <v>60425</v>
      </c>
      <c r="H44" s="16">
        <f t="shared" si="0"/>
        <v>0.50354166666666667</v>
      </c>
      <c r="I44" s="16">
        <f t="shared" si="1"/>
        <v>0.50354166666666667</v>
      </c>
      <c r="J44" s="15"/>
      <c r="K44" s="15"/>
      <c r="L44" s="15"/>
      <c r="M44" s="16"/>
      <c r="N44" s="16"/>
    </row>
    <row r="45" spans="1:14" ht="27.75" customHeight="1" x14ac:dyDescent="0.25">
      <c r="A45" s="10">
        <v>4316011</v>
      </c>
      <c r="B45" s="6">
        <v>6011</v>
      </c>
      <c r="C45" s="44">
        <v>610</v>
      </c>
      <c r="D45" s="11" t="s">
        <v>35</v>
      </c>
      <c r="E45" s="24">
        <v>3599200</v>
      </c>
      <c r="F45" s="15">
        <v>3320500</v>
      </c>
      <c r="G45" s="15">
        <v>1376991.19</v>
      </c>
      <c r="H45" s="16">
        <f t="shared" si="0"/>
        <v>0.38258257112691707</v>
      </c>
      <c r="I45" s="16">
        <f t="shared" si="1"/>
        <v>0.41469392862520704</v>
      </c>
      <c r="J45" s="15">
        <v>183916769</v>
      </c>
      <c r="K45" s="15">
        <v>123559969</v>
      </c>
      <c r="L45" s="15">
        <v>109242797.01000001</v>
      </c>
      <c r="M45" s="16">
        <f t="shared" si="3"/>
        <v>0.59397953543866355</v>
      </c>
      <c r="N45" s="16">
        <f t="shared" ref="N45:N50" si="15">L45/K45</f>
        <v>0.88412774698899455</v>
      </c>
    </row>
    <row r="46" spans="1:14" ht="27.75" customHeight="1" x14ac:dyDescent="0.25">
      <c r="A46" s="23">
        <v>4316015</v>
      </c>
      <c r="B46" s="6">
        <v>6015</v>
      </c>
      <c r="C46" s="44">
        <v>620</v>
      </c>
      <c r="D46" s="11" t="s">
        <v>55</v>
      </c>
      <c r="E46" s="24"/>
      <c r="F46" s="15"/>
      <c r="G46" s="15"/>
      <c r="H46" s="16"/>
      <c r="I46" s="16"/>
      <c r="J46" s="19">
        <v>5125144</v>
      </c>
      <c r="K46" s="19">
        <v>5125144</v>
      </c>
      <c r="L46" s="19">
        <v>1695624.98</v>
      </c>
      <c r="M46" s="16">
        <f t="shared" si="3"/>
        <v>0.33084435871460394</v>
      </c>
      <c r="N46" s="16">
        <f t="shared" si="15"/>
        <v>0.33084435871460394</v>
      </c>
    </row>
    <row r="47" spans="1:14" s="18" customFormat="1" ht="34.5" customHeight="1" x14ac:dyDescent="0.25">
      <c r="A47" s="20">
        <v>4316017</v>
      </c>
      <c r="B47" s="6">
        <v>6017</v>
      </c>
      <c r="C47" s="44">
        <v>620</v>
      </c>
      <c r="D47" s="11" t="s">
        <v>45</v>
      </c>
      <c r="E47" s="34"/>
      <c r="F47" s="35"/>
      <c r="G47" s="35"/>
      <c r="H47" s="35"/>
      <c r="I47" s="35"/>
      <c r="J47" s="19">
        <v>4598721</v>
      </c>
      <c r="K47" s="19">
        <v>4598721</v>
      </c>
      <c r="L47" s="19">
        <v>2774600.82</v>
      </c>
      <c r="M47" s="16">
        <f>L47/J47</f>
        <v>0.60334184656994838</v>
      </c>
      <c r="N47" s="16">
        <f t="shared" si="15"/>
        <v>0.60334184656994838</v>
      </c>
    </row>
    <row r="48" spans="1:14" s="18" customFormat="1" ht="26.25" customHeight="1" x14ac:dyDescent="0.25">
      <c r="A48" s="20">
        <v>4317310</v>
      </c>
      <c r="B48" s="6">
        <v>7310</v>
      </c>
      <c r="C48" s="44">
        <v>443</v>
      </c>
      <c r="D48" s="11" t="s">
        <v>46</v>
      </c>
      <c r="E48" s="29"/>
      <c r="F48" s="30"/>
      <c r="G48" s="30"/>
      <c r="H48" s="30"/>
      <c r="I48" s="30"/>
      <c r="J48" s="19">
        <v>11432351</v>
      </c>
      <c r="K48" s="19">
        <v>11432351</v>
      </c>
      <c r="L48" s="19"/>
      <c r="M48" s="16">
        <f>L48/J48</f>
        <v>0</v>
      </c>
      <c r="N48" s="16">
        <f t="shared" si="15"/>
        <v>0</v>
      </c>
    </row>
    <row r="49" spans="1:14" s="18" customFormat="1" ht="26.25" customHeight="1" x14ac:dyDescent="0.25">
      <c r="A49" s="40">
        <v>4317321</v>
      </c>
      <c r="B49" s="41">
        <v>7321</v>
      </c>
      <c r="C49" s="45">
        <v>443</v>
      </c>
      <c r="D49" s="11" t="s">
        <v>68</v>
      </c>
      <c r="E49" s="29"/>
      <c r="F49" s="30"/>
      <c r="G49" s="30"/>
      <c r="H49" s="30"/>
      <c r="I49" s="30"/>
      <c r="J49" s="19">
        <v>16768500</v>
      </c>
      <c r="K49" s="19">
        <v>16768500</v>
      </c>
      <c r="L49" s="19">
        <v>5030550</v>
      </c>
      <c r="M49" s="16">
        <f>L49/J49</f>
        <v>0.3</v>
      </c>
      <c r="N49" s="16">
        <f t="shared" si="15"/>
        <v>0.3</v>
      </c>
    </row>
    <row r="50" spans="1:14" s="32" customFormat="1" ht="62.25" customHeight="1" x14ac:dyDescent="0.25">
      <c r="A50" s="31">
        <v>4318741</v>
      </c>
      <c r="B50" s="31">
        <v>8741</v>
      </c>
      <c r="C50" s="31">
        <v>610</v>
      </c>
      <c r="D50" s="33" t="s">
        <v>62</v>
      </c>
      <c r="E50" s="36"/>
      <c r="F50" s="36"/>
      <c r="G50" s="36"/>
      <c r="H50" s="36"/>
      <c r="I50" s="36"/>
      <c r="J50" s="37">
        <v>7000000</v>
      </c>
      <c r="K50" s="37">
        <v>7000000</v>
      </c>
      <c r="L50" s="37">
        <v>258284.4</v>
      </c>
      <c r="M50" s="16">
        <f>L50/J50</f>
        <v>3.6897771428571431E-2</v>
      </c>
      <c r="N50" s="16">
        <f t="shared" si="15"/>
        <v>3.6897771428571431E-2</v>
      </c>
    </row>
  </sheetData>
  <mergeCells count="15">
    <mergeCell ref="A1:N1"/>
    <mergeCell ref="A3:A5"/>
    <mergeCell ref="B3:B5"/>
    <mergeCell ref="C3:C5"/>
    <mergeCell ref="D3:D5"/>
    <mergeCell ref="E3:I3"/>
    <mergeCell ref="J3:N3"/>
    <mergeCell ref="E4:E5"/>
    <mergeCell ref="F4:F5"/>
    <mergeCell ref="G4:G5"/>
    <mergeCell ref="H4:I4"/>
    <mergeCell ref="J4:J5"/>
    <mergeCell ref="K4:K5"/>
    <mergeCell ref="L4:L5"/>
    <mergeCell ref="M4:N4"/>
  </mergeCells>
  <pageMargins left="0.31496062992125984" right="0.31496062992125984" top="0.35433070866141736" bottom="0.15748031496062992" header="0.31496062992125984" footer="0.31496062992125984"/>
  <pageSetup paperSize="9" scale="71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6687B-629D-4365-AB72-0595E8091812}">
  <dimension ref="A1:N49"/>
  <sheetViews>
    <sheetView view="pageBreakPreview" topLeftCell="A5" zoomScale="95" zoomScaleNormal="110" zoomScaleSheetLayoutView="95" workbookViewId="0">
      <selection activeCell="Q10" sqref="Q10"/>
    </sheetView>
  </sheetViews>
  <sheetFormatPr defaultRowHeight="15" x14ac:dyDescent="0.25"/>
  <cols>
    <col min="4" max="4" width="31.140625" customWidth="1"/>
    <col min="5" max="5" width="14" customWidth="1"/>
    <col min="6" max="7" width="14.85546875" customWidth="1"/>
    <col min="8" max="8" width="12.5703125" customWidth="1"/>
    <col min="9" max="9" width="12.28515625" customWidth="1"/>
    <col min="10" max="10" width="13.5703125" customWidth="1"/>
    <col min="11" max="11" width="14.140625" customWidth="1"/>
    <col min="12" max="12" width="16" customWidth="1"/>
    <col min="13" max="13" width="12.140625" customWidth="1"/>
    <col min="14" max="14" width="12" customWidth="1"/>
  </cols>
  <sheetData>
    <row r="1" spans="1:14" ht="23.25" customHeight="1" x14ac:dyDescent="0.25">
      <c r="A1" s="49" t="s">
        <v>65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x14ac:dyDescent="0.25">
      <c r="A2" s="1"/>
      <c r="B2" s="1"/>
      <c r="C2" s="1"/>
      <c r="D2" s="1"/>
      <c r="E2" s="1"/>
      <c r="F2" s="1"/>
      <c r="G2" s="28"/>
      <c r="H2" s="1"/>
      <c r="I2" s="1"/>
      <c r="J2" s="1"/>
      <c r="K2" s="1"/>
      <c r="L2" s="1"/>
      <c r="M2" s="1"/>
      <c r="N2" s="1" t="s">
        <v>41</v>
      </c>
    </row>
    <row r="3" spans="1:14" x14ac:dyDescent="0.25">
      <c r="A3" s="50" t="s">
        <v>0</v>
      </c>
      <c r="B3" s="50" t="s">
        <v>1</v>
      </c>
      <c r="C3" s="50" t="s">
        <v>2</v>
      </c>
      <c r="D3" s="50" t="s">
        <v>3</v>
      </c>
      <c r="E3" s="50" t="s">
        <v>4</v>
      </c>
      <c r="F3" s="50"/>
      <c r="G3" s="50"/>
      <c r="H3" s="50"/>
      <c r="I3" s="50"/>
      <c r="J3" s="50" t="s">
        <v>5</v>
      </c>
      <c r="K3" s="50"/>
      <c r="L3" s="50"/>
      <c r="M3" s="50"/>
      <c r="N3" s="50"/>
    </row>
    <row r="4" spans="1:14" ht="15" customHeight="1" x14ac:dyDescent="0.25">
      <c r="A4" s="50"/>
      <c r="B4" s="50"/>
      <c r="C4" s="50"/>
      <c r="D4" s="50"/>
      <c r="E4" s="50" t="s">
        <v>36</v>
      </c>
      <c r="F4" s="50" t="s">
        <v>37</v>
      </c>
      <c r="G4" s="50" t="s">
        <v>38</v>
      </c>
      <c r="H4" s="51" t="s">
        <v>63</v>
      </c>
      <c r="I4" s="50"/>
      <c r="J4" s="50" t="s">
        <v>36</v>
      </c>
      <c r="K4" s="50" t="s">
        <v>37</v>
      </c>
      <c r="L4" s="50" t="s">
        <v>38</v>
      </c>
      <c r="M4" s="51" t="s">
        <v>63</v>
      </c>
      <c r="N4" s="50"/>
    </row>
    <row r="5" spans="1:14" ht="85.5" customHeight="1" x14ac:dyDescent="0.25">
      <c r="A5" s="50"/>
      <c r="B5" s="50"/>
      <c r="C5" s="50"/>
      <c r="D5" s="50"/>
      <c r="E5" s="50"/>
      <c r="F5" s="50"/>
      <c r="G5" s="50"/>
      <c r="H5" s="12" t="s">
        <v>39</v>
      </c>
      <c r="I5" s="12" t="s">
        <v>40</v>
      </c>
      <c r="J5" s="50"/>
      <c r="K5" s="50"/>
      <c r="L5" s="50"/>
      <c r="M5" s="12" t="s">
        <v>39</v>
      </c>
      <c r="N5" s="12" t="s">
        <v>40</v>
      </c>
    </row>
    <row r="6" spans="1:14" x14ac:dyDescent="0.25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  <c r="L6" s="2">
        <v>12</v>
      </c>
      <c r="M6" s="2">
        <v>13</v>
      </c>
      <c r="N6" s="2">
        <v>14</v>
      </c>
    </row>
    <row r="7" spans="1:14" ht="23.25" customHeight="1" x14ac:dyDescent="0.25">
      <c r="A7" s="8">
        <v>4300000</v>
      </c>
      <c r="B7" s="3"/>
      <c r="C7" s="3"/>
      <c r="D7" s="9" t="s">
        <v>6</v>
      </c>
      <c r="E7" s="13">
        <f>SUM(E8:E49)</f>
        <v>2743817455</v>
      </c>
      <c r="F7" s="13">
        <f t="shared" ref="F7:G7" si="0">SUM(F8:F49)</f>
        <v>2058912769</v>
      </c>
      <c r="G7" s="13">
        <f t="shared" si="0"/>
        <v>1753585534.2</v>
      </c>
      <c r="H7" s="14">
        <f>G7/E7</f>
        <v>0.63910430010731167</v>
      </c>
      <c r="I7" s="14">
        <f>G7/F7</f>
        <v>0.85170462809442127</v>
      </c>
      <c r="J7" s="13">
        <f>SUM(J8:J49)</f>
        <v>526699906</v>
      </c>
      <c r="K7" s="13">
        <f t="shared" ref="K7:L7" si="1">SUM(K8:K49)</f>
        <v>392119079</v>
      </c>
      <c r="L7" s="13">
        <f t="shared" si="1"/>
        <v>285223074.41999996</v>
      </c>
      <c r="M7" s="14">
        <f>L7/J7</f>
        <v>0.54152862222079068</v>
      </c>
      <c r="N7" s="14">
        <f>L7/K7</f>
        <v>0.72738892263898225</v>
      </c>
    </row>
    <row r="8" spans="1:14" ht="35.25" customHeight="1" x14ac:dyDescent="0.25">
      <c r="A8" s="10">
        <v>4310160</v>
      </c>
      <c r="B8" s="4">
        <v>160</v>
      </c>
      <c r="C8" s="5">
        <v>111</v>
      </c>
      <c r="D8" s="11" t="s">
        <v>7</v>
      </c>
      <c r="E8" s="15">
        <v>135794452</v>
      </c>
      <c r="F8" s="15">
        <v>101473271</v>
      </c>
      <c r="G8" s="15">
        <v>97432759</v>
      </c>
      <c r="H8" s="16">
        <f t="shared" ref="H8:H44" si="2">G8/E8</f>
        <v>0.71750176509420283</v>
      </c>
      <c r="I8" s="16">
        <f t="shared" ref="I8:I44" si="3">G8/F8</f>
        <v>0.96018151420387343</v>
      </c>
      <c r="J8" s="15">
        <v>37580144</v>
      </c>
      <c r="K8" s="15">
        <v>11644145</v>
      </c>
      <c r="L8" s="15">
        <v>8218079</v>
      </c>
      <c r="M8" s="16">
        <f>L8/J8</f>
        <v>0.21868141324844312</v>
      </c>
      <c r="N8" s="16">
        <f t="shared" ref="N8:N11" si="4">L8/K8</f>
        <v>0.70576920847344304</v>
      </c>
    </row>
    <row r="9" spans="1:14" ht="16.5" customHeight="1" x14ac:dyDescent="0.25">
      <c r="A9" s="10">
        <v>4311010</v>
      </c>
      <c r="B9" s="6">
        <v>1010</v>
      </c>
      <c r="C9" s="5">
        <v>910</v>
      </c>
      <c r="D9" s="11" t="s">
        <v>8</v>
      </c>
      <c r="E9" s="15">
        <v>837631381</v>
      </c>
      <c r="F9" s="15">
        <v>648755495</v>
      </c>
      <c r="G9" s="15">
        <v>494073693</v>
      </c>
      <c r="H9" s="16">
        <f t="shared" si="2"/>
        <v>0.58984620706324753</v>
      </c>
      <c r="I9" s="16">
        <f t="shared" si="3"/>
        <v>0.76157149620751963</v>
      </c>
      <c r="J9" s="15">
        <v>59000000</v>
      </c>
      <c r="K9" s="15">
        <v>42124150</v>
      </c>
      <c r="L9" s="15">
        <v>41317577</v>
      </c>
      <c r="M9" s="16">
        <f t="shared" ref="M9:M45" si="5">L9/J9</f>
        <v>0.70029791525423724</v>
      </c>
      <c r="N9" s="16">
        <f t="shared" si="4"/>
        <v>0.98085248010939097</v>
      </c>
    </row>
    <row r="10" spans="1:14" ht="34.5" customHeight="1" x14ac:dyDescent="0.25">
      <c r="A10" s="10">
        <v>4311021</v>
      </c>
      <c r="B10" s="6">
        <v>1021</v>
      </c>
      <c r="C10" s="5">
        <v>921</v>
      </c>
      <c r="D10" s="11" t="s">
        <v>48</v>
      </c>
      <c r="E10" s="15">
        <v>704467463</v>
      </c>
      <c r="F10" s="15">
        <v>499074817</v>
      </c>
      <c r="G10" s="15">
        <v>405291642</v>
      </c>
      <c r="H10" s="16">
        <f t="shared" si="2"/>
        <v>0.57531633934383708</v>
      </c>
      <c r="I10" s="16">
        <f t="shared" si="3"/>
        <v>0.81208594021284786</v>
      </c>
      <c r="J10" s="15">
        <v>82719664</v>
      </c>
      <c r="K10" s="15">
        <v>68528536</v>
      </c>
      <c r="L10" s="15">
        <v>64837153</v>
      </c>
      <c r="M10" s="16">
        <f t="shared" si="5"/>
        <v>0.78381789606882346</v>
      </c>
      <c r="N10" s="16">
        <f t="shared" si="4"/>
        <v>0.94613363694213459</v>
      </c>
    </row>
    <row r="11" spans="1:14" ht="69.75" customHeight="1" x14ac:dyDescent="0.25">
      <c r="A11" s="10">
        <v>4311022</v>
      </c>
      <c r="B11" s="6">
        <v>1022</v>
      </c>
      <c r="C11" s="5">
        <v>922</v>
      </c>
      <c r="D11" s="11" t="s">
        <v>49</v>
      </c>
      <c r="E11" s="15">
        <v>42286586</v>
      </c>
      <c r="F11" s="15">
        <v>28654000</v>
      </c>
      <c r="G11" s="15">
        <v>19118354</v>
      </c>
      <c r="H11" s="16">
        <f t="shared" si="2"/>
        <v>0.45211391621920011</v>
      </c>
      <c r="I11" s="16">
        <f t="shared" si="3"/>
        <v>0.66721414113212818</v>
      </c>
      <c r="J11" s="15">
        <v>780000</v>
      </c>
      <c r="K11" s="15">
        <v>668000</v>
      </c>
      <c r="L11" s="15">
        <v>646151</v>
      </c>
      <c r="M11" s="16">
        <f t="shared" si="5"/>
        <v>0.828398717948718</v>
      </c>
      <c r="N11" s="16">
        <f t="shared" si="4"/>
        <v>0.96729191616766463</v>
      </c>
    </row>
    <row r="12" spans="1:14" ht="48" customHeight="1" x14ac:dyDescent="0.25">
      <c r="A12" s="10">
        <v>4311023</v>
      </c>
      <c r="B12" s="6">
        <v>1023</v>
      </c>
      <c r="C12" s="5">
        <v>922</v>
      </c>
      <c r="D12" s="11" t="s">
        <v>50</v>
      </c>
      <c r="E12" s="15">
        <v>12343008</v>
      </c>
      <c r="F12" s="15">
        <v>8564448</v>
      </c>
      <c r="G12" s="15">
        <v>7084846</v>
      </c>
      <c r="H12" s="16">
        <f t="shared" si="2"/>
        <v>0.57399671133649111</v>
      </c>
      <c r="I12" s="16">
        <f t="shared" si="3"/>
        <v>0.82723907016540943</v>
      </c>
      <c r="J12" s="15">
        <v>2500000</v>
      </c>
      <c r="K12" s="15">
        <v>2500000</v>
      </c>
      <c r="L12" s="15">
        <v>2411442</v>
      </c>
      <c r="M12" s="16">
        <f t="shared" si="5"/>
        <v>0.96457680000000001</v>
      </c>
      <c r="N12" s="16">
        <v>0</v>
      </c>
    </row>
    <row r="13" spans="1:14" ht="37.5" customHeight="1" x14ac:dyDescent="0.25">
      <c r="A13" s="10">
        <v>4311031</v>
      </c>
      <c r="B13" s="6">
        <v>1031</v>
      </c>
      <c r="C13" s="5">
        <v>921</v>
      </c>
      <c r="D13" s="11" t="s">
        <v>51</v>
      </c>
      <c r="E13" s="15">
        <v>569487739</v>
      </c>
      <c r="F13" s="15">
        <v>437201890</v>
      </c>
      <c r="G13" s="15">
        <v>437201890</v>
      </c>
      <c r="H13" s="16">
        <f t="shared" si="2"/>
        <v>0.76771080404243786</v>
      </c>
      <c r="I13" s="16">
        <f t="shared" si="3"/>
        <v>1</v>
      </c>
      <c r="J13" s="15"/>
      <c r="K13" s="15"/>
      <c r="L13" s="15"/>
      <c r="M13" s="16"/>
      <c r="N13" s="16"/>
    </row>
    <row r="14" spans="1:14" ht="70.5" customHeight="1" x14ac:dyDescent="0.25">
      <c r="A14" s="10">
        <v>4311032</v>
      </c>
      <c r="B14" s="6">
        <v>1032</v>
      </c>
      <c r="C14" s="5">
        <v>922</v>
      </c>
      <c r="D14" s="11" t="s">
        <v>52</v>
      </c>
      <c r="E14" s="15">
        <v>36652900</v>
      </c>
      <c r="F14" s="15">
        <v>28160671</v>
      </c>
      <c r="G14" s="15">
        <v>28160671</v>
      </c>
      <c r="H14" s="16">
        <f t="shared" si="2"/>
        <v>0.76830676426694755</v>
      </c>
      <c r="I14" s="16">
        <f t="shared" si="3"/>
        <v>1</v>
      </c>
      <c r="J14" s="15"/>
      <c r="K14" s="15"/>
      <c r="L14" s="15"/>
      <c r="M14" s="16"/>
      <c r="N14" s="16"/>
    </row>
    <row r="15" spans="1:14" ht="46.5" customHeight="1" x14ac:dyDescent="0.25">
      <c r="A15" s="10">
        <v>4311033</v>
      </c>
      <c r="B15" s="6">
        <v>1033</v>
      </c>
      <c r="C15" s="5">
        <v>922</v>
      </c>
      <c r="D15" s="11" t="s">
        <v>53</v>
      </c>
      <c r="E15" s="15">
        <v>3127000</v>
      </c>
      <c r="F15" s="15">
        <v>2402572</v>
      </c>
      <c r="G15" s="15">
        <v>2402572</v>
      </c>
      <c r="H15" s="16">
        <f t="shared" si="2"/>
        <v>0.76833130796290372</v>
      </c>
      <c r="I15" s="16">
        <f t="shared" si="3"/>
        <v>1</v>
      </c>
      <c r="J15" s="15"/>
      <c r="K15" s="15"/>
      <c r="L15" s="15"/>
      <c r="M15" s="16"/>
      <c r="N15" s="16"/>
    </row>
    <row r="16" spans="1:14" ht="36" customHeight="1" x14ac:dyDescent="0.25">
      <c r="A16" s="10">
        <v>4311070</v>
      </c>
      <c r="B16" s="6">
        <v>1070</v>
      </c>
      <c r="C16" s="5">
        <v>960</v>
      </c>
      <c r="D16" s="11" t="s">
        <v>12</v>
      </c>
      <c r="E16" s="15">
        <v>76291786</v>
      </c>
      <c r="F16" s="15">
        <v>56314490</v>
      </c>
      <c r="G16" s="15">
        <v>44684332</v>
      </c>
      <c r="H16" s="16">
        <f t="shared" si="2"/>
        <v>0.58570305327496197</v>
      </c>
      <c r="I16" s="16">
        <f t="shared" si="3"/>
        <v>0.79347841026350407</v>
      </c>
      <c r="J16" s="15">
        <v>1700000</v>
      </c>
      <c r="K16" s="15">
        <v>1104091</v>
      </c>
      <c r="L16" s="15">
        <v>904091</v>
      </c>
      <c r="M16" s="16">
        <f t="shared" ref="M16:M17" si="6">L16/J16</f>
        <v>0.53181823529411765</v>
      </c>
      <c r="N16" s="16">
        <f t="shared" ref="N16:N17" si="7">L16/K16</f>
        <v>0.81885551100407483</v>
      </c>
    </row>
    <row r="17" spans="1:14" ht="23.25" customHeight="1" x14ac:dyDescent="0.25">
      <c r="A17" s="10">
        <v>4311080</v>
      </c>
      <c r="B17" s="6">
        <v>1080</v>
      </c>
      <c r="C17" s="5">
        <v>960</v>
      </c>
      <c r="D17" s="11" t="s">
        <v>13</v>
      </c>
      <c r="E17" s="15">
        <v>98948800</v>
      </c>
      <c r="F17" s="15">
        <v>75096242</v>
      </c>
      <c r="G17" s="15">
        <v>72520536</v>
      </c>
      <c r="H17" s="16">
        <f t="shared" si="2"/>
        <v>0.73290970683828405</v>
      </c>
      <c r="I17" s="16">
        <f t="shared" si="3"/>
        <v>0.96570126638294362</v>
      </c>
      <c r="J17" s="15">
        <v>750000</v>
      </c>
      <c r="K17" s="15">
        <v>750000</v>
      </c>
      <c r="L17" s="15">
        <v>689601</v>
      </c>
      <c r="M17" s="16">
        <f t="shared" si="6"/>
        <v>0.91946799999999995</v>
      </c>
      <c r="N17" s="16">
        <f t="shared" si="7"/>
        <v>0.91946799999999995</v>
      </c>
    </row>
    <row r="18" spans="1:14" ht="23.25" customHeight="1" x14ac:dyDescent="0.25">
      <c r="A18" s="10">
        <v>4311141</v>
      </c>
      <c r="B18" s="6">
        <v>1141</v>
      </c>
      <c r="C18" s="5">
        <v>990</v>
      </c>
      <c r="D18" s="11" t="s">
        <v>14</v>
      </c>
      <c r="E18" s="15">
        <v>46651490</v>
      </c>
      <c r="F18" s="15">
        <v>35975690</v>
      </c>
      <c r="G18" s="15">
        <v>32153828</v>
      </c>
      <c r="H18" s="16">
        <f t="shared" si="2"/>
        <v>0.6892347489865811</v>
      </c>
      <c r="I18" s="16">
        <f t="shared" si="3"/>
        <v>0.8937654288215181</v>
      </c>
      <c r="J18" s="15"/>
      <c r="K18" s="15"/>
      <c r="L18" s="15"/>
      <c r="M18" s="16"/>
      <c r="N18" s="16"/>
    </row>
    <row r="19" spans="1:14" ht="20.25" customHeight="1" x14ac:dyDescent="0.25">
      <c r="A19" s="10">
        <v>4311142</v>
      </c>
      <c r="B19" s="6">
        <v>1142</v>
      </c>
      <c r="C19" s="5">
        <v>990</v>
      </c>
      <c r="D19" s="11" t="s">
        <v>15</v>
      </c>
      <c r="E19" s="15">
        <v>79640</v>
      </c>
      <c r="F19" s="15">
        <v>47060</v>
      </c>
      <c r="G19" s="15">
        <v>41630</v>
      </c>
      <c r="H19" s="16">
        <f t="shared" si="2"/>
        <v>0.52272727272727271</v>
      </c>
      <c r="I19" s="16">
        <f t="shared" si="3"/>
        <v>0.88461538461538458</v>
      </c>
      <c r="J19" s="15"/>
      <c r="K19" s="15"/>
      <c r="L19" s="15"/>
      <c r="M19" s="16"/>
      <c r="N19" s="16"/>
    </row>
    <row r="20" spans="1:14" ht="37.5" customHeight="1" x14ac:dyDescent="0.25">
      <c r="A20" s="10">
        <v>4311151</v>
      </c>
      <c r="B20" s="6">
        <v>1151</v>
      </c>
      <c r="C20" s="5">
        <v>990</v>
      </c>
      <c r="D20" s="11" t="s">
        <v>16</v>
      </c>
      <c r="E20" s="15">
        <v>10677854</v>
      </c>
      <c r="F20" s="15">
        <v>7529854</v>
      </c>
      <c r="G20" s="15">
        <v>5710055</v>
      </c>
      <c r="H20" s="16">
        <f t="shared" si="2"/>
        <v>0.53475679663722697</v>
      </c>
      <c r="I20" s="16">
        <f t="shared" si="3"/>
        <v>0.75832214011055199</v>
      </c>
      <c r="J20" s="15"/>
      <c r="K20" s="15"/>
      <c r="L20" s="15"/>
      <c r="M20" s="16"/>
      <c r="N20" s="16"/>
    </row>
    <row r="21" spans="1:14" ht="33.75" x14ac:dyDescent="0.25">
      <c r="A21" s="10">
        <v>4311152</v>
      </c>
      <c r="B21" s="6">
        <v>1152</v>
      </c>
      <c r="C21" s="5">
        <v>990</v>
      </c>
      <c r="D21" s="11" t="s">
        <v>17</v>
      </c>
      <c r="E21" s="15">
        <v>2653000</v>
      </c>
      <c r="F21" s="15">
        <v>2038231</v>
      </c>
      <c r="G21" s="15">
        <v>2038231</v>
      </c>
      <c r="H21" s="16">
        <f t="shared" si="2"/>
        <v>0.76827402940067846</v>
      </c>
      <c r="I21" s="16">
        <f t="shared" si="3"/>
        <v>1</v>
      </c>
      <c r="J21" s="15"/>
      <c r="K21" s="15"/>
      <c r="L21" s="15"/>
      <c r="M21" s="16"/>
      <c r="N21" s="16"/>
    </row>
    <row r="22" spans="1:14" ht="56.25" x14ac:dyDescent="0.25">
      <c r="A22" s="10">
        <v>4311200</v>
      </c>
      <c r="B22" s="6">
        <v>1200</v>
      </c>
      <c r="C22" s="5">
        <v>990</v>
      </c>
      <c r="D22" s="11" t="s">
        <v>18</v>
      </c>
      <c r="E22" s="15">
        <v>3023700</v>
      </c>
      <c r="F22" s="15">
        <v>2260800</v>
      </c>
      <c r="G22" s="15">
        <v>968376</v>
      </c>
      <c r="H22" s="16">
        <f t="shared" si="2"/>
        <v>0.32026193074709791</v>
      </c>
      <c r="I22" s="16">
        <f t="shared" si="3"/>
        <v>0.42833333333333334</v>
      </c>
      <c r="J22" s="15"/>
      <c r="K22" s="15"/>
      <c r="L22" s="15"/>
      <c r="M22" s="16"/>
      <c r="N22" s="16"/>
    </row>
    <row r="23" spans="1:14" ht="73.5" customHeight="1" x14ac:dyDescent="0.25">
      <c r="A23" s="10">
        <v>4311210</v>
      </c>
      <c r="B23" s="6">
        <v>1210</v>
      </c>
      <c r="C23" s="5">
        <v>990</v>
      </c>
      <c r="D23" s="11" t="s">
        <v>54</v>
      </c>
      <c r="E23" s="15">
        <v>2791400</v>
      </c>
      <c r="F23" s="15">
        <v>2791400</v>
      </c>
      <c r="G23" s="15">
        <v>372796.2</v>
      </c>
      <c r="H23" s="16">
        <f t="shared" si="2"/>
        <v>0.13355169449021997</v>
      </c>
      <c r="I23" s="16">
        <f t="shared" si="3"/>
        <v>0.13355169449021997</v>
      </c>
      <c r="J23" s="15"/>
      <c r="K23" s="15"/>
      <c r="L23" s="15"/>
      <c r="M23" s="16"/>
      <c r="N23" s="16"/>
    </row>
    <row r="24" spans="1:14" ht="73.5" customHeight="1" x14ac:dyDescent="0.25">
      <c r="A24" s="40">
        <v>4311261</v>
      </c>
      <c r="B24" s="41">
        <v>1261</v>
      </c>
      <c r="C24" s="42">
        <v>990</v>
      </c>
      <c r="D24" s="43" t="s">
        <v>66</v>
      </c>
      <c r="E24" s="15"/>
      <c r="F24" s="15"/>
      <c r="G24" s="15"/>
      <c r="H24" s="16"/>
      <c r="I24" s="16"/>
      <c r="J24" s="15">
        <v>5700000</v>
      </c>
      <c r="K24" s="15">
        <v>5700000</v>
      </c>
      <c r="L24" s="15"/>
      <c r="M24" s="16">
        <f t="shared" ref="M24:M25" si="8">L24/J24</f>
        <v>0</v>
      </c>
      <c r="N24" s="16">
        <f t="shared" ref="N24:N25" si="9">L24/K24</f>
        <v>0</v>
      </c>
    </row>
    <row r="25" spans="1:14" ht="60.75" customHeight="1" x14ac:dyDescent="0.25">
      <c r="A25" s="40">
        <v>4311262</v>
      </c>
      <c r="B25" s="41">
        <v>1262</v>
      </c>
      <c r="C25" s="42">
        <v>990</v>
      </c>
      <c r="D25" s="43" t="s">
        <v>67</v>
      </c>
      <c r="E25" s="15"/>
      <c r="F25" s="15"/>
      <c r="G25" s="15"/>
      <c r="H25" s="16"/>
      <c r="I25" s="16"/>
      <c r="J25" s="15">
        <v>13300000</v>
      </c>
      <c r="K25" s="15">
        <v>13300000</v>
      </c>
      <c r="L25" s="15"/>
      <c r="M25" s="16">
        <f t="shared" si="8"/>
        <v>0</v>
      </c>
      <c r="N25" s="16">
        <f t="shared" si="9"/>
        <v>0</v>
      </c>
    </row>
    <row r="26" spans="1:14" ht="27" customHeight="1" x14ac:dyDescent="0.25">
      <c r="A26" s="10">
        <v>4313105</v>
      </c>
      <c r="B26" s="6">
        <v>3105</v>
      </c>
      <c r="C26" s="7">
        <v>1010</v>
      </c>
      <c r="D26" s="11" t="s">
        <v>19</v>
      </c>
      <c r="E26" s="15">
        <v>25688980</v>
      </c>
      <c r="F26" s="15">
        <v>18637342</v>
      </c>
      <c r="G26" s="15">
        <v>16446393</v>
      </c>
      <c r="H26" s="16">
        <f t="shared" si="2"/>
        <v>0.64021198973256233</v>
      </c>
      <c r="I26" s="16">
        <f t="shared" si="3"/>
        <v>0.88244305437975012</v>
      </c>
      <c r="J26" s="15">
        <v>7000000</v>
      </c>
      <c r="K26" s="15">
        <v>7000000</v>
      </c>
      <c r="L26" s="15">
        <v>1027273</v>
      </c>
      <c r="M26" s="16">
        <f t="shared" ref="M26" si="10">L26/J26</f>
        <v>0.14675328571428572</v>
      </c>
      <c r="N26" s="16">
        <f t="shared" ref="N26" si="11">L26/K26</f>
        <v>0.14675328571428572</v>
      </c>
    </row>
    <row r="27" spans="1:14" ht="60.75" customHeight="1" x14ac:dyDescent="0.25">
      <c r="A27" s="10">
        <v>4313111</v>
      </c>
      <c r="B27" s="6">
        <v>3111</v>
      </c>
      <c r="C27" s="7">
        <v>1040</v>
      </c>
      <c r="D27" s="11" t="s">
        <v>20</v>
      </c>
      <c r="E27" s="15">
        <v>138000</v>
      </c>
      <c r="F27" s="15">
        <v>138000</v>
      </c>
      <c r="G27" s="15">
        <v>63900</v>
      </c>
      <c r="H27" s="16">
        <f t="shared" si="2"/>
        <v>0.46304347826086956</v>
      </c>
      <c r="I27" s="16">
        <f t="shared" si="3"/>
        <v>0.46304347826086956</v>
      </c>
      <c r="J27" s="15"/>
      <c r="K27" s="15"/>
      <c r="L27" s="15"/>
      <c r="M27" s="16"/>
      <c r="N27" s="16"/>
    </row>
    <row r="28" spans="1:14" ht="27" customHeight="1" x14ac:dyDescent="0.25">
      <c r="A28" s="10">
        <v>4313121</v>
      </c>
      <c r="B28" s="6">
        <v>3121</v>
      </c>
      <c r="C28" s="7">
        <v>1040</v>
      </c>
      <c r="D28" s="11" t="s">
        <v>21</v>
      </c>
      <c r="E28" s="15">
        <v>8754147</v>
      </c>
      <c r="F28" s="15">
        <v>6544997</v>
      </c>
      <c r="G28" s="15">
        <v>6386983</v>
      </c>
      <c r="H28" s="16">
        <f t="shared" si="2"/>
        <v>0.72959512788624636</v>
      </c>
      <c r="I28" s="16">
        <f t="shared" si="3"/>
        <v>0.97585728457935117</v>
      </c>
      <c r="J28" s="15"/>
      <c r="K28" s="15"/>
      <c r="L28" s="15"/>
      <c r="M28" s="16"/>
      <c r="N28" s="16"/>
    </row>
    <row r="29" spans="1:14" ht="22.5" x14ac:dyDescent="0.25">
      <c r="A29" s="10">
        <v>4313123</v>
      </c>
      <c r="B29" s="6">
        <v>3123</v>
      </c>
      <c r="C29" s="7">
        <v>1040</v>
      </c>
      <c r="D29" s="11" t="s">
        <v>22</v>
      </c>
      <c r="E29" s="15">
        <v>450000</v>
      </c>
      <c r="F29" s="15">
        <v>350000</v>
      </c>
      <c r="G29" s="15">
        <v>190000</v>
      </c>
      <c r="H29" s="16">
        <f t="shared" si="2"/>
        <v>0.42222222222222222</v>
      </c>
      <c r="I29" s="16">
        <f t="shared" si="3"/>
        <v>0.54285714285714282</v>
      </c>
      <c r="J29" s="15"/>
      <c r="K29" s="15"/>
      <c r="L29" s="15"/>
      <c r="M29" s="16"/>
      <c r="N29" s="16"/>
    </row>
    <row r="30" spans="1:14" ht="25.5" customHeight="1" x14ac:dyDescent="0.25">
      <c r="A30" s="10">
        <v>4313132</v>
      </c>
      <c r="B30" s="6">
        <v>3132</v>
      </c>
      <c r="C30" s="7">
        <v>1040</v>
      </c>
      <c r="D30" s="11" t="s">
        <v>23</v>
      </c>
      <c r="E30" s="15">
        <v>20348438</v>
      </c>
      <c r="F30" s="15">
        <v>15181556</v>
      </c>
      <c r="G30" s="15">
        <v>12011726</v>
      </c>
      <c r="H30" s="16">
        <f t="shared" si="2"/>
        <v>0.59030211557270396</v>
      </c>
      <c r="I30" s="16">
        <f t="shared" si="3"/>
        <v>0.79120519662147937</v>
      </c>
      <c r="J30" s="15">
        <v>468000</v>
      </c>
      <c r="K30" s="15">
        <v>468000</v>
      </c>
      <c r="L30" s="15"/>
      <c r="M30" s="16">
        <f t="shared" ref="M30" si="12">L30/J30</f>
        <v>0</v>
      </c>
      <c r="N30" s="16">
        <v>0</v>
      </c>
    </row>
    <row r="31" spans="1:14" ht="24.75" customHeight="1" x14ac:dyDescent="0.25">
      <c r="A31" s="10">
        <v>4313133</v>
      </c>
      <c r="B31" s="6">
        <v>3133</v>
      </c>
      <c r="C31" s="7">
        <v>1040</v>
      </c>
      <c r="D31" s="11" t="s">
        <v>24</v>
      </c>
      <c r="E31" s="15">
        <v>64000</v>
      </c>
      <c r="F31" s="15">
        <v>48600</v>
      </c>
      <c r="G31" s="15">
        <v>14160</v>
      </c>
      <c r="H31" s="16">
        <f t="shared" si="2"/>
        <v>0.22125</v>
      </c>
      <c r="I31" s="16">
        <f t="shared" si="3"/>
        <v>0.29135802469135802</v>
      </c>
      <c r="J31" s="15"/>
      <c r="K31" s="15"/>
      <c r="L31" s="15"/>
      <c r="M31" s="16"/>
      <c r="N31" s="16"/>
    </row>
    <row r="32" spans="1:14" ht="24.75" customHeight="1" x14ac:dyDescent="0.25">
      <c r="A32" s="10">
        <v>4313210</v>
      </c>
      <c r="B32" s="6">
        <v>3210</v>
      </c>
      <c r="C32" s="7">
        <v>1050</v>
      </c>
      <c r="D32" s="11" t="s">
        <v>25</v>
      </c>
      <c r="E32" s="15">
        <v>100000</v>
      </c>
      <c r="F32" s="15">
        <v>100000</v>
      </c>
      <c r="G32" s="15">
        <v>45542</v>
      </c>
      <c r="H32" s="16">
        <f t="shared" si="2"/>
        <v>0.45541999999999999</v>
      </c>
      <c r="I32" s="16">
        <f t="shared" si="3"/>
        <v>0.45541999999999999</v>
      </c>
      <c r="J32" s="15"/>
      <c r="K32" s="15"/>
      <c r="L32" s="15"/>
      <c r="M32" s="16"/>
      <c r="N32" s="16"/>
    </row>
    <row r="33" spans="1:14" ht="237" customHeight="1" x14ac:dyDescent="0.25">
      <c r="A33" s="10">
        <v>4313221</v>
      </c>
      <c r="B33" s="6">
        <v>3221</v>
      </c>
      <c r="C33" s="7">
        <v>1060</v>
      </c>
      <c r="D33" s="38" t="s">
        <v>58</v>
      </c>
      <c r="E33" s="15"/>
      <c r="F33" s="15"/>
      <c r="G33" s="15"/>
      <c r="H33" s="16"/>
      <c r="I33" s="16"/>
      <c r="J33" s="15">
        <v>18398878</v>
      </c>
      <c r="K33" s="15">
        <v>10454237</v>
      </c>
      <c r="L33" s="15">
        <v>10454237</v>
      </c>
      <c r="M33" s="16">
        <f t="shared" ref="M33:M34" si="13">L33/J33</f>
        <v>0.56819970217749149</v>
      </c>
      <c r="N33" s="16">
        <f t="shared" ref="N33:N34" si="14">L33/K33</f>
        <v>1</v>
      </c>
    </row>
    <row r="34" spans="1:14" ht="299.25" customHeight="1" x14ac:dyDescent="0.25">
      <c r="A34" s="10">
        <v>4313222</v>
      </c>
      <c r="B34" s="6">
        <v>3222</v>
      </c>
      <c r="C34" s="7">
        <v>1060</v>
      </c>
      <c r="D34" s="39" t="s">
        <v>64</v>
      </c>
      <c r="E34" s="15"/>
      <c r="F34" s="15"/>
      <c r="G34" s="15"/>
      <c r="H34" s="16"/>
      <c r="I34" s="16"/>
      <c r="J34" s="15">
        <v>66326735</v>
      </c>
      <c r="K34" s="15">
        <v>66326735</v>
      </c>
      <c r="L34" s="15">
        <v>60779339</v>
      </c>
      <c r="M34" s="16">
        <f t="shared" si="13"/>
        <v>0.91636259496264971</v>
      </c>
      <c r="N34" s="16">
        <f t="shared" si="14"/>
        <v>0.91636259496264971</v>
      </c>
    </row>
    <row r="35" spans="1:14" ht="33.75" x14ac:dyDescent="0.25">
      <c r="A35" s="10">
        <v>4313241</v>
      </c>
      <c r="B35" s="6">
        <v>3241</v>
      </c>
      <c r="C35" s="7">
        <v>1090</v>
      </c>
      <c r="D35" s="11" t="s">
        <v>26</v>
      </c>
      <c r="E35" s="15">
        <v>6453773</v>
      </c>
      <c r="F35" s="15">
        <v>4798811</v>
      </c>
      <c r="G35" s="15">
        <v>3989541</v>
      </c>
      <c r="H35" s="16">
        <f t="shared" si="2"/>
        <v>0.61817188178140137</v>
      </c>
      <c r="I35" s="16">
        <f t="shared" si="3"/>
        <v>0.83136030987675902</v>
      </c>
      <c r="J35" s="15"/>
      <c r="K35" s="15"/>
      <c r="L35" s="15"/>
      <c r="M35" s="16"/>
      <c r="N35" s="16"/>
    </row>
    <row r="36" spans="1:14" ht="23.25" customHeight="1" x14ac:dyDescent="0.25">
      <c r="A36" s="10">
        <v>4313242</v>
      </c>
      <c r="B36" s="6">
        <v>3242</v>
      </c>
      <c r="C36" s="7">
        <v>1090</v>
      </c>
      <c r="D36" s="11" t="s">
        <v>27</v>
      </c>
      <c r="E36" s="15">
        <v>6605736</v>
      </c>
      <c r="F36" s="15">
        <v>5381000</v>
      </c>
      <c r="G36" s="15">
        <v>4249823</v>
      </c>
      <c r="H36" s="16">
        <f t="shared" si="2"/>
        <v>0.64335344312882015</v>
      </c>
      <c r="I36" s="16">
        <f t="shared" si="3"/>
        <v>0.78978312581304588</v>
      </c>
      <c r="J36" s="15"/>
      <c r="K36" s="15"/>
      <c r="L36" s="15"/>
      <c r="M36" s="16"/>
      <c r="N36" s="16"/>
    </row>
    <row r="37" spans="1:14" x14ac:dyDescent="0.25">
      <c r="A37" s="10">
        <v>4314010</v>
      </c>
      <c r="B37" s="6">
        <v>4010</v>
      </c>
      <c r="C37" s="5">
        <v>821</v>
      </c>
      <c r="D37" s="11" t="s">
        <v>28</v>
      </c>
      <c r="E37" s="15">
        <v>3660000</v>
      </c>
      <c r="F37" s="15">
        <v>2790140</v>
      </c>
      <c r="G37" s="15">
        <v>2740650</v>
      </c>
      <c r="H37" s="16">
        <f t="shared" si="2"/>
        <v>0.74881147540983606</v>
      </c>
      <c r="I37" s="16">
        <f t="shared" si="3"/>
        <v>0.98226253879733638</v>
      </c>
      <c r="J37" s="15"/>
      <c r="K37" s="15"/>
      <c r="L37" s="15"/>
      <c r="M37" s="16"/>
      <c r="N37" s="16"/>
    </row>
    <row r="38" spans="1:14" x14ac:dyDescent="0.25">
      <c r="A38" s="10">
        <v>4314030</v>
      </c>
      <c r="B38" s="6">
        <v>4030</v>
      </c>
      <c r="C38" s="5">
        <v>824</v>
      </c>
      <c r="D38" s="11" t="s">
        <v>29</v>
      </c>
      <c r="E38" s="15">
        <v>29245300</v>
      </c>
      <c r="F38" s="15">
        <v>22180350</v>
      </c>
      <c r="G38" s="15">
        <v>20726502</v>
      </c>
      <c r="H38" s="16">
        <f t="shared" si="2"/>
        <v>0.70871223752192658</v>
      </c>
      <c r="I38" s="16">
        <f t="shared" si="3"/>
        <v>0.93445333369401296</v>
      </c>
      <c r="J38" s="15">
        <v>1435000</v>
      </c>
      <c r="K38" s="15">
        <v>1435000</v>
      </c>
      <c r="L38" s="15">
        <v>615359</v>
      </c>
      <c r="M38" s="16">
        <f t="shared" ref="M38:M39" si="15">L38/J38</f>
        <v>0.42882160278745646</v>
      </c>
      <c r="N38" s="16">
        <f t="shared" ref="N38:N39" si="16">L38/K38</f>
        <v>0.42882160278745646</v>
      </c>
    </row>
    <row r="39" spans="1:14" ht="33.75" x14ac:dyDescent="0.25">
      <c r="A39" s="10">
        <v>4314060</v>
      </c>
      <c r="B39" s="6">
        <v>4060</v>
      </c>
      <c r="C39" s="5">
        <v>828</v>
      </c>
      <c r="D39" s="11" t="s">
        <v>30</v>
      </c>
      <c r="E39" s="15">
        <v>7663800</v>
      </c>
      <c r="F39" s="15">
        <v>5811700</v>
      </c>
      <c r="G39" s="15">
        <v>4851916</v>
      </c>
      <c r="H39" s="16">
        <f t="shared" si="2"/>
        <v>0.63309533129778961</v>
      </c>
      <c r="I39" s="16">
        <f t="shared" si="3"/>
        <v>0.83485314107748165</v>
      </c>
      <c r="J39" s="15">
        <v>200000</v>
      </c>
      <c r="K39" s="15">
        <v>200000</v>
      </c>
      <c r="L39" s="15">
        <v>199699.42</v>
      </c>
      <c r="M39" s="16">
        <f t="shared" si="15"/>
        <v>0.99849710000000003</v>
      </c>
      <c r="N39" s="16">
        <f t="shared" si="16"/>
        <v>0.99849710000000003</v>
      </c>
    </row>
    <row r="40" spans="1:14" ht="23.25" customHeight="1" x14ac:dyDescent="0.25">
      <c r="A40" s="10">
        <v>4314081</v>
      </c>
      <c r="B40" s="6">
        <v>4081</v>
      </c>
      <c r="C40" s="5">
        <v>829</v>
      </c>
      <c r="D40" s="11" t="s">
        <v>31</v>
      </c>
      <c r="E40" s="15">
        <v>3073790</v>
      </c>
      <c r="F40" s="15">
        <v>2400870</v>
      </c>
      <c r="G40" s="15">
        <v>2277004</v>
      </c>
      <c r="H40" s="16">
        <f t="shared" si="2"/>
        <v>0.74078059984579303</v>
      </c>
      <c r="I40" s="16">
        <f t="shared" si="3"/>
        <v>0.94840786881422157</v>
      </c>
      <c r="J40" s="15"/>
      <c r="K40" s="15"/>
      <c r="L40" s="15"/>
      <c r="M40" s="16"/>
      <c r="N40" s="16"/>
    </row>
    <row r="41" spans="1:14" ht="20.25" customHeight="1" x14ac:dyDescent="0.25">
      <c r="A41" s="10">
        <v>4314082</v>
      </c>
      <c r="B41" s="6">
        <v>4082</v>
      </c>
      <c r="C41" s="5">
        <v>829</v>
      </c>
      <c r="D41" s="11" t="s">
        <v>32</v>
      </c>
      <c r="E41" s="15">
        <v>416900</v>
      </c>
      <c r="F41" s="15">
        <v>290000</v>
      </c>
      <c r="G41" s="15"/>
      <c r="H41" s="16">
        <f t="shared" si="2"/>
        <v>0</v>
      </c>
      <c r="I41" s="16">
        <f t="shared" si="3"/>
        <v>0</v>
      </c>
      <c r="J41" s="15"/>
      <c r="K41" s="15"/>
      <c r="L41" s="15"/>
      <c r="M41" s="16"/>
      <c r="N41" s="16"/>
    </row>
    <row r="42" spans="1:14" ht="33.75" x14ac:dyDescent="0.25">
      <c r="A42" s="10">
        <v>4315031</v>
      </c>
      <c r="B42" s="6">
        <v>5031</v>
      </c>
      <c r="C42" s="5">
        <v>810</v>
      </c>
      <c r="D42" s="11" t="s">
        <v>33</v>
      </c>
      <c r="E42" s="15">
        <v>44527192</v>
      </c>
      <c r="F42" s="15">
        <v>34617172</v>
      </c>
      <c r="G42" s="15">
        <v>28908352</v>
      </c>
      <c r="H42" s="16">
        <f t="shared" si="2"/>
        <v>0.64922917214272124</v>
      </c>
      <c r="I42" s="16">
        <f t="shared" si="3"/>
        <v>0.83508704870519179</v>
      </c>
      <c r="J42" s="15"/>
      <c r="K42" s="15"/>
      <c r="L42" s="15"/>
      <c r="M42" s="16"/>
      <c r="N42" s="16"/>
    </row>
    <row r="43" spans="1:14" ht="56.25" x14ac:dyDescent="0.25">
      <c r="A43" s="10">
        <v>4315061</v>
      </c>
      <c r="B43" s="6">
        <v>5061</v>
      </c>
      <c r="C43" s="44">
        <v>810</v>
      </c>
      <c r="D43" s="11" t="s">
        <v>34</v>
      </c>
      <c r="E43" s="24">
        <v>120000</v>
      </c>
      <c r="F43" s="15">
        <v>120000</v>
      </c>
      <c r="G43" s="15">
        <v>49840</v>
      </c>
      <c r="H43" s="16">
        <f t="shared" si="2"/>
        <v>0.41533333333333333</v>
      </c>
      <c r="I43" s="16">
        <f t="shared" si="3"/>
        <v>0.41533333333333333</v>
      </c>
      <c r="J43" s="15"/>
      <c r="K43" s="15"/>
      <c r="L43" s="15"/>
      <c r="M43" s="16"/>
      <c r="N43" s="16"/>
    </row>
    <row r="44" spans="1:14" ht="27.75" customHeight="1" x14ac:dyDescent="0.25">
      <c r="A44" s="10">
        <v>4316011</v>
      </c>
      <c r="B44" s="6">
        <v>6011</v>
      </c>
      <c r="C44" s="44">
        <v>610</v>
      </c>
      <c r="D44" s="11" t="s">
        <v>35</v>
      </c>
      <c r="E44" s="24">
        <v>3599200</v>
      </c>
      <c r="F44" s="15">
        <v>3181300</v>
      </c>
      <c r="G44" s="15">
        <v>1376991</v>
      </c>
      <c r="H44" s="16">
        <f t="shared" si="2"/>
        <v>0.38258251833740831</v>
      </c>
      <c r="I44" s="16">
        <f t="shared" si="3"/>
        <v>0.43283909093766698</v>
      </c>
      <c r="J44" s="15">
        <v>183916769</v>
      </c>
      <c r="K44" s="15">
        <v>123559969</v>
      </c>
      <c r="L44" s="15">
        <v>88474563</v>
      </c>
      <c r="M44" s="16">
        <f t="shared" si="5"/>
        <v>0.48105761905810773</v>
      </c>
      <c r="N44" s="16">
        <f t="shared" ref="N44:N49" si="17">L44/K44</f>
        <v>0.71604552603926275</v>
      </c>
    </row>
    <row r="45" spans="1:14" ht="27.75" customHeight="1" x14ac:dyDescent="0.25">
      <c r="A45" s="23">
        <v>4316015</v>
      </c>
      <c r="B45" s="6">
        <v>6015</v>
      </c>
      <c r="C45" s="44">
        <v>620</v>
      </c>
      <c r="D45" s="11" t="s">
        <v>55</v>
      </c>
      <c r="E45" s="24"/>
      <c r="F45" s="15"/>
      <c r="G45" s="15"/>
      <c r="H45" s="16"/>
      <c r="I45" s="16"/>
      <c r="J45" s="19">
        <v>5125144</v>
      </c>
      <c r="K45" s="19">
        <v>5125144</v>
      </c>
      <c r="L45" s="19">
        <v>1695625</v>
      </c>
      <c r="M45" s="16">
        <f t="shared" si="5"/>
        <v>0.33084436261693329</v>
      </c>
      <c r="N45" s="16">
        <f t="shared" si="17"/>
        <v>0.33084436261693329</v>
      </c>
    </row>
    <row r="46" spans="1:14" s="18" customFormat="1" ht="34.5" customHeight="1" x14ac:dyDescent="0.25">
      <c r="A46" s="20">
        <v>4316017</v>
      </c>
      <c r="B46" s="6">
        <v>6017</v>
      </c>
      <c r="C46" s="44">
        <v>620</v>
      </c>
      <c r="D46" s="11" t="s">
        <v>45</v>
      </c>
      <c r="E46" s="34"/>
      <c r="F46" s="35"/>
      <c r="G46" s="35"/>
      <c r="H46" s="35"/>
      <c r="I46" s="35"/>
      <c r="J46" s="19">
        <v>4598721</v>
      </c>
      <c r="K46" s="19">
        <v>4598721</v>
      </c>
      <c r="L46" s="19">
        <v>2694601</v>
      </c>
      <c r="M46" s="16">
        <f>L46/J46</f>
        <v>0.58594574447982384</v>
      </c>
      <c r="N46" s="16">
        <f t="shared" si="17"/>
        <v>0.58594574447982384</v>
      </c>
    </row>
    <row r="47" spans="1:14" s="18" customFormat="1" ht="26.25" customHeight="1" x14ac:dyDescent="0.25">
      <c r="A47" s="20">
        <v>4317310</v>
      </c>
      <c r="B47" s="6">
        <v>7310</v>
      </c>
      <c r="C47" s="44">
        <v>443</v>
      </c>
      <c r="D47" s="11" t="s">
        <v>46</v>
      </c>
      <c r="E47" s="29"/>
      <c r="F47" s="30"/>
      <c r="G47" s="30"/>
      <c r="H47" s="30"/>
      <c r="I47" s="30"/>
      <c r="J47" s="19">
        <v>11432351</v>
      </c>
      <c r="K47" s="19">
        <v>11432351</v>
      </c>
      <c r="L47" s="19"/>
      <c r="M47" s="16">
        <f>L47/J47</f>
        <v>0</v>
      </c>
      <c r="N47" s="16">
        <f t="shared" si="17"/>
        <v>0</v>
      </c>
    </row>
    <row r="48" spans="1:14" s="18" customFormat="1" ht="26.25" customHeight="1" x14ac:dyDescent="0.25">
      <c r="A48" s="40">
        <v>4317321</v>
      </c>
      <c r="B48" s="41">
        <v>7321</v>
      </c>
      <c r="C48" s="45">
        <v>443</v>
      </c>
      <c r="D48" s="11" t="s">
        <v>68</v>
      </c>
      <c r="E48" s="29"/>
      <c r="F48" s="30"/>
      <c r="G48" s="30"/>
      <c r="H48" s="30"/>
      <c r="I48" s="30"/>
      <c r="J48" s="19">
        <v>16768500</v>
      </c>
      <c r="K48" s="19">
        <v>8200000</v>
      </c>
      <c r="L48" s="19"/>
      <c r="M48" s="16">
        <f>L48/J48</f>
        <v>0</v>
      </c>
      <c r="N48" s="16">
        <f t="shared" si="17"/>
        <v>0</v>
      </c>
    </row>
    <row r="49" spans="1:14" s="32" customFormat="1" ht="62.25" customHeight="1" x14ac:dyDescent="0.25">
      <c r="A49" s="31">
        <v>4318741</v>
      </c>
      <c r="B49" s="31">
        <v>8741</v>
      </c>
      <c r="C49" s="31">
        <v>610</v>
      </c>
      <c r="D49" s="33" t="s">
        <v>62</v>
      </c>
      <c r="E49" s="36"/>
      <c r="F49" s="36"/>
      <c r="G49" s="36"/>
      <c r="H49" s="36"/>
      <c r="I49" s="36"/>
      <c r="J49" s="37">
        <v>7000000</v>
      </c>
      <c r="K49" s="37">
        <v>7000000</v>
      </c>
      <c r="L49" s="37">
        <v>258284</v>
      </c>
      <c r="M49" s="16">
        <f>L49/J49</f>
        <v>3.6897714285714284E-2</v>
      </c>
      <c r="N49" s="16">
        <f t="shared" si="17"/>
        <v>3.6897714285714284E-2</v>
      </c>
    </row>
  </sheetData>
  <mergeCells count="15">
    <mergeCell ref="A1:N1"/>
    <mergeCell ref="A3:A5"/>
    <mergeCell ref="B3:B5"/>
    <mergeCell ref="C3:C5"/>
    <mergeCell ref="D3:D5"/>
    <mergeCell ref="E3:I3"/>
    <mergeCell ref="J3:N3"/>
    <mergeCell ref="E4:E5"/>
    <mergeCell ref="F4:F5"/>
    <mergeCell ref="G4:G5"/>
    <mergeCell ref="H4:I4"/>
    <mergeCell ref="J4:J5"/>
    <mergeCell ref="K4:K5"/>
    <mergeCell ref="L4:L5"/>
    <mergeCell ref="M4:N4"/>
  </mergeCells>
  <pageMargins left="0.31496062992125984" right="0.31496062992125984" top="0.35433070866141736" bottom="0.15748031496062992" header="0.31496062992125984" footer="0.31496062992125984"/>
  <pageSetup paperSize="9" scale="71" orientation="landscape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77277-761E-486E-801C-6FFE6F63F3A1}">
  <dimension ref="A1:N46"/>
  <sheetViews>
    <sheetView view="pageBreakPreview" topLeftCell="A20" zoomScale="95" zoomScaleNormal="110" zoomScaleSheetLayoutView="95" workbookViewId="0">
      <selection activeCell="L17" sqref="L17"/>
    </sheetView>
  </sheetViews>
  <sheetFormatPr defaultRowHeight="15" x14ac:dyDescent="0.25"/>
  <cols>
    <col min="4" max="4" width="31.140625" customWidth="1"/>
    <col min="5" max="5" width="14" customWidth="1"/>
    <col min="6" max="7" width="14.85546875" customWidth="1"/>
    <col min="8" max="8" width="12.5703125" customWidth="1"/>
    <col min="9" max="9" width="12.28515625" customWidth="1"/>
    <col min="10" max="10" width="13.5703125" customWidth="1"/>
    <col min="11" max="11" width="14.140625" customWidth="1"/>
    <col min="12" max="12" width="16" customWidth="1"/>
    <col min="13" max="13" width="12.140625" customWidth="1"/>
    <col min="14" max="14" width="12" customWidth="1"/>
  </cols>
  <sheetData>
    <row r="1" spans="1:14" ht="23.25" customHeight="1" x14ac:dyDescent="0.25">
      <c r="A1" s="49" t="s">
        <v>61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x14ac:dyDescent="0.25">
      <c r="A2" s="1"/>
      <c r="B2" s="1"/>
      <c r="C2" s="1"/>
      <c r="D2" s="1"/>
      <c r="E2" s="1"/>
      <c r="F2" s="1"/>
      <c r="G2" s="28"/>
      <c r="H2" s="1"/>
      <c r="I2" s="1"/>
      <c r="J2" s="1"/>
      <c r="K2" s="1"/>
      <c r="L2" s="1"/>
      <c r="M2" s="1"/>
      <c r="N2" s="1" t="s">
        <v>41</v>
      </c>
    </row>
    <row r="3" spans="1:14" x14ac:dyDescent="0.25">
      <c r="A3" s="50" t="s">
        <v>0</v>
      </c>
      <c r="B3" s="50" t="s">
        <v>1</v>
      </c>
      <c r="C3" s="50" t="s">
        <v>2</v>
      </c>
      <c r="D3" s="50" t="s">
        <v>3</v>
      </c>
      <c r="E3" s="50" t="s">
        <v>4</v>
      </c>
      <c r="F3" s="50"/>
      <c r="G3" s="50"/>
      <c r="H3" s="50"/>
      <c r="I3" s="50"/>
      <c r="J3" s="50" t="s">
        <v>5</v>
      </c>
      <c r="K3" s="50"/>
      <c r="L3" s="50"/>
      <c r="M3" s="50"/>
      <c r="N3" s="50"/>
    </row>
    <row r="4" spans="1:14" ht="15" customHeight="1" x14ac:dyDescent="0.25">
      <c r="A4" s="50"/>
      <c r="B4" s="50"/>
      <c r="C4" s="50"/>
      <c r="D4" s="50"/>
      <c r="E4" s="50" t="s">
        <v>36</v>
      </c>
      <c r="F4" s="50" t="s">
        <v>37</v>
      </c>
      <c r="G4" s="50" t="s">
        <v>38</v>
      </c>
      <c r="H4" s="51" t="s">
        <v>63</v>
      </c>
      <c r="I4" s="50"/>
      <c r="J4" s="50" t="s">
        <v>36</v>
      </c>
      <c r="K4" s="50" t="s">
        <v>37</v>
      </c>
      <c r="L4" s="50" t="s">
        <v>38</v>
      </c>
      <c r="M4" s="51" t="s">
        <v>63</v>
      </c>
      <c r="N4" s="50"/>
    </row>
    <row r="5" spans="1:14" ht="85.5" customHeight="1" x14ac:dyDescent="0.25">
      <c r="A5" s="50"/>
      <c r="B5" s="50"/>
      <c r="C5" s="50"/>
      <c r="D5" s="50"/>
      <c r="E5" s="50"/>
      <c r="F5" s="50"/>
      <c r="G5" s="50"/>
      <c r="H5" s="12" t="s">
        <v>39</v>
      </c>
      <c r="I5" s="12" t="s">
        <v>40</v>
      </c>
      <c r="J5" s="50"/>
      <c r="K5" s="50"/>
      <c r="L5" s="50"/>
      <c r="M5" s="12" t="s">
        <v>39</v>
      </c>
      <c r="N5" s="12" t="s">
        <v>40</v>
      </c>
    </row>
    <row r="6" spans="1:14" x14ac:dyDescent="0.25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  <c r="L6" s="2">
        <v>12</v>
      </c>
      <c r="M6" s="2">
        <v>13</v>
      </c>
      <c r="N6" s="2">
        <v>14</v>
      </c>
    </row>
    <row r="7" spans="1:14" ht="23.25" customHeight="1" x14ac:dyDescent="0.25">
      <c r="A7" s="8">
        <v>4300000</v>
      </c>
      <c r="B7" s="3"/>
      <c r="C7" s="3"/>
      <c r="D7" s="9" t="s">
        <v>6</v>
      </c>
      <c r="E7" s="13">
        <f>SUM(E8:E46)</f>
        <v>2741417455</v>
      </c>
      <c r="F7" s="13">
        <f t="shared" ref="F7:G7" si="0">SUM(F8:F46)</f>
        <v>1831814649</v>
      </c>
      <c r="G7" s="13">
        <f t="shared" si="0"/>
        <v>1557236662.2</v>
      </c>
      <c r="H7" s="14">
        <f>G7/E7</f>
        <v>0.5680406898116872</v>
      </c>
      <c r="I7" s="14">
        <f>G7/F7</f>
        <v>0.85010602085211295</v>
      </c>
      <c r="J7" s="13">
        <f>SUM(J8:J46)</f>
        <v>490831406</v>
      </c>
      <c r="K7" s="13">
        <f t="shared" ref="K7:L7" si="1">SUM(K8:K46)</f>
        <v>279390491</v>
      </c>
      <c r="L7" s="13">
        <f t="shared" si="1"/>
        <v>197292903.40000001</v>
      </c>
      <c r="M7" s="14">
        <f>L7/J7</f>
        <v>0.40195655980497713</v>
      </c>
      <c r="N7" s="14">
        <f>L7/K7</f>
        <v>0.70615468226511691</v>
      </c>
    </row>
    <row r="8" spans="1:14" ht="35.25" customHeight="1" x14ac:dyDescent="0.25">
      <c r="A8" s="10">
        <v>4310160</v>
      </c>
      <c r="B8" s="4">
        <v>160</v>
      </c>
      <c r="C8" s="5">
        <v>111</v>
      </c>
      <c r="D8" s="11" t="s">
        <v>7</v>
      </c>
      <c r="E8" s="15">
        <v>135794452</v>
      </c>
      <c r="F8" s="15">
        <v>90493569</v>
      </c>
      <c r="G8" s="15">
        <v>86967052</v>
      </c>
      <c r="H8" s="16">
        <f t="shared" ref="H8:H42" si="2">G8/E8</f>
        <v>0.64043155459694334</v>
      </c>
      <c r="I8" s="16">
        <f t="shared" ref="I8:I42" si="3">G8/F8</f>
        <v>0.96103019210127516</v>
      </c>
      <c r="J8" s="15">
        <v>37580144</v>
      </c>
      <c r="K8" s="15">
        <v>10739954</v>
      </c>
      <c r="L8" s="15">
        <v>6400549</v>
      </c>
      <c r="M8" s="16">
        <f>L8/J8</f>
        <v>0.17031730905554807</v>
      </c>
      <c r="N8" s="16">
        <f t="shared" ref="N8:N11" si="4">L8/K8</f>
        <v>0.59595683556931434</v>
      </c>
    </row>
    <row r="9" spans="1:14" ht="16.5" customHeight="1" x14ac:dyDescent="0.25">
      <c r="A9" s="10">
        <v>4311010</v>
      </c>
      <c r="B9" s="6">
        <v>1010</v>
      </c>
      <c r="C9" s="5">
        <v>910</v>
      </c>
      <c r="D9" s="11" t="s">
        <v>8</v>
      </c>
      <c r="E9" s="15">
        <v>837031381</v>
      </c>
      <c r="F9" s="15">
        <v>583122742</v>
      </c>
      <c r="G9" s="15">
        <v>444708831</v>
      </c>
      <c r="H9" s="16">
        <f t="shared" si="2"/>
        <v>0.53129290143065733</v>
      </c>
      <c r="I9" s="16">
        <f t="shared" si="3"/>
        <v>0.76263331708643944</v>
      </c>
      <c r="J9" s="15">
        <v>59000000</v>
      </c>
      <c r="K9" s="15">
        <v>37840000</v>
      </c>
      <c r="L9" s="15">
        <v>35512460</v>
      </c>
      <c r="M9" s="16">
        <f t="shared" ref="M9:M43" si="5">L9/J9</f>
        <v>0.60190610169491521</v>
      </c>
      <c r="N9" s="16">
        <f t="shared" si="4"/>
        <v>0.93848995771670185</v>
      </c>
    </row>
    <row r="10" spans="1:14" ht="34.5" customHeight="1" x14ac:dyDescent="0.25">
      <c r="A10" s="10">
        <v>4311021</v>
      </c>
      <c r="B10" s="6">
        <v>1021</v>
      </c>
      <c r="C10" s="5">
        <v>921</v>
      </c>
      <c r="D10" s="11" t="s">
        <v>48</v>
      </c>
      <c r="E10" s="15">
        <v>703967463</v>
      </c>
      <c r="F10" s="15">
        <v>434454815</v>
      </c>
      <c r="G10" s="15">
        <v>352255857</v>
      </c>
      <c r="H10" s="16">
        <f t="shared" si="2"/>
        <v>0.50038655976916935</v>
      </c>
      <c r="I10" s="16">
        <f t="shared" si="3"/>
        <v>0.81079975370971546</v>
      </c>
      <c r="J10" s="15">
        <v>82619664</v>
      </c>
      <c r="K10" s="15">
        <v>54281940</v>
      </c>
      <c r="L10" s="15">
        <v>50590392</v>
      </c>
      <c r="M10" s="16">
        <f t="shared" si="5"/>
        <v>0.61232870663816785</v>
      </c>
      <c r="N10" s="16">
        <f t="shared" si="4"/>
        <v>0.93199307172882917</v>
      </c>
    </row>
    <row r="11" spans="1:14" ht="69.75" customHeight="1" x14ac:dyDescent="0.25">
      <c r="A11" s="10">
        <v>4311022</v>
      </c>
      <c r="B11" s="6">
        <v>1022</v>
      </c>
      <c r="C11" s="5">
        <v>922</v>
      </c>
      <c r="D11" s="11" t="s">
        <v>49</v>
      </c>
      <c r="E11" s="15">
        <v>42286586</v>
      </c>
      <c r="F11" s="15">
        <v>25995750</v>
      </c>
      <c r="G11" s="15">
        <v>17321162</v>
      </c>
      <c r="H11" s="16">
        <f t="shared" si="2"/>
        <v>0.40961363019469105</v>
      </c>
      <c r="I11" s="16">
        <f t="shared" si="3"/>
        <v>0.66630745410307457</v>
      </c>
      <c r="J11" s="15">
        <v>780000</v>
      </c>
      <c r="K11" s="15">
        <v>668000</v>
      </c>
      <c r="L11" s="15">
        <v>646151</v>
      </c>
      <c r="M11" s="16">
        <f t="shared" si="5"/>
        <v>0.828398717948718</v>
      </c>
      <c r="N11" s="16">
        <f t="shared" si="4"/>
        <v>0.96729191616766463</v>
      </c>
    </row>
    <row r="12" spans="1:14" ht="48" customHeight="1" x14ac:dyDescent="0.25">
      <c r="A12" s="10">
        <v>4311023</v>
      </c>
      <c r="B12" s="6">
        <v>1023</v>
      </c>
      <c r="C12" s="5">
        <v>922</v>
      </c>
      <c r="D12" s="11" t="s">
        <v>50</v>
      </c>
      <c r="E12" s="15">
        <v>12343008</v>
      </c>
      <c r="F12" s="15">
        <v>7540793</v>
      </c>
      <c r="G12" s="15">
        <v>6035120</v>
      </c>
      <c r="H12" s="16">
        <f t="shared" si="2"/>
        <v>0.48895050541974855</v>
      </c>
      <c r="I12" s="16">
        <f t="shared" si="3"/>
        <v>0.80032962050542955</v>
      </c>
      <c r="J12" s="15">
        <v>2500000</v>
      </c>
      <c r="K12" s="15">
        <v>2500000</v>
      </c>
      <c r="L12" s="15"/>
      <c r="M12" s="16">
        <f t="shared" si="5"/>
        <v>0</v>
      </c>
      <c r="N12" s="16">
        <v>0</v>
      </c>
    </row>
    <row r="13" spans="1:14" ht="37.5" customHeight="1" x14ac:dyDescent="0.25">
      <c r="A13" s="10">
        <v>4311031</v>
      </c>
      <c r="B13" s="6">
        <v>1031</v>
      </c>
      <c r="C13" s="5">
        <v>921</v>
      </c>
      <c r="D13" s="11" t="s">
        <v>51</v>
      </c>
      <c r="E13" s="15">
        <v>569487739</v>
      </c>
      <c r="F13" s="15">
        <v>393016759</v>
      </c>
      <c r="G13" s="15">
        <v>393016759</v>
      </c>
      <c r="H13" s="16">
        <f t="shared" si="2"/>
        <v>0.69012330219808293</v>
      </c>
      <c r="I13" s="16">
        <f t="shared" si="3"/>
        <v>1</v>
      </c>
      <c r="J13" s="15"/>
      <c r="K13" s="15"/>
      <c r="L13" s="15"/>
      <c r="M13" s="16"/>
      <c r="N13" s="16"/>
    </row>
    <row r="14" spans="1:14" ht="70.5" customHeight="1" x14ac:dyDescent="0.25">
      <c r="A14" s="10">
        <v>4311032</v>
      </c>
      <c r="B14" s="6">
        <v>1032</v>
      </c>
      <c r="C14" s="5">
        <v>922</v>
      </c>
      <c r="D14" s="11" t="s">
        <v>52</v>
      </c>
      <c r="E14" s="15">
        <v>36652900</v>
      </c>
      <c r="F14" s="15">
        <v>25303587</v>
      </c>
      <c r="G14" s="15">
        <v>25303587</v>
      </c>
      <c r="H14" s="16">
        <f t="shared" si="2"/>
        <v>0.69035702495573337</v>
      </c>
      <c r="I14" s="16">
        <f t="shared" si="3"/>
        <v>1</v>
      </c>
      <c r="J14" s="15"/>
      <c r="K14" s="15"/>
      <c r="L14" s="15"/>
      <c r="M14" s="16"/>
      <c r="N14" s="16"/>
    </row>
    <row r="15" spans="1:14" ht="46.5" customHeight="1" x14ac:dyDescent="0.25">
      <c r="A15" s="10">
        <v>4311033</v>
      </c>
      <c r="B15" s="6">
        <v>1033</v>
      </c>
      <c r="C15" s="5">
        <v>922</v>
      </c>
      <c r="D15" s="11" t="s">
        <v>53</v>
      </c>
      <c r="E15" s="15">
        <v>3127000</v>
      </c>
      <c r="F15" s="15">
        <v>2158816</v>
      </c>
      <c r="G15" s="15">
        <v>2141406</v>
      </c>
      <c r="H15" s="16">
        <f t="shared" si="2"/>
        <v>0.68481164055004795</v>
      </c>
      <c r="I15" s="16">
        <f t="shared" si="3"/>
        <v>0.99193539421608878</v>
      </c>
      <c r="J15" s="15"/>
      <c r="K15" s="15"/>
      <c r="L15" s="15"/>
      <c r="M15" s="16"/>
      <c r="N15" s="16"/>
    </row>
    <row r="16" spans="1:14" ht="36" customHeight="1" x14ac:dyDescent="0.25">
      <c r="A16" s="10">
        <v>4311070</v>
      </c>
      <c r="B16" s="6">
        <v>1070</v>
      </c>
      <c r="C16" s="5">
        <v>960</v>
      </c>
      <c r="D16" s="11" t="s">
        <v>12</v>
      </c>
      <c r="E16" s="15">
        <v>76291786</v>
      </c>
      <c r="F16" s="15">
        <v>50192290</v>
      </c>
      <c r="G16" s="15">
        <v>39140091</v>
      </c>
      <c r="H16" s="16">
        <f t="shared" si="2"/>
        <v>0.51303152085075054</v>
      </c>
      <c r="I16" s="16">
        <f t="shared" si="3"/>
        <v>0.77980285418338158</v>
      </c>
      <c r="J16" s="15">
        <v>1700000</v>
      </c>
      <c r="K16" s="15">
        <v>1104091</v>
      </c>
      <c r="L16" s="15">
        <v>904091</v>
      </c>
      <c r="M16" s="16">
        <f t="shared" ref="M16:M17" si="6">L16/J16</f>
        <v>0.53181823529411765</v>
      </c>
      <c r="N16" s="16">
        <f t="shared" ref="N16:N17" si="7">L16/K16</f>
        <v>0.81885551100407483</v>
      </c>
    </row>
    <row r="17" spans="1:14" ht="23.25" customHeight="1" x14ac:dyDescent="0.25">
      <c r="A17" s="10">
        <v>4311080</v>
      </c>
      <c r="B17" s="6">
        <v>1080</v>
      </c>
      <c r="C17" s="5">
        <v>960</v>
      </c>
      <c r="D17" s="11" t="s">
        <v>13</v>
      </c>
      <c r="E17" s="15">
        <v>98948800</v>
      </c>
      <c r="F17" s="15">
        <v>66378342</v>
      </c>
      <c r="G17" s="15">
        <v>63109149</v>
      </c>
      <c r="H17" s="16">
        <f t="shared" si="2"/>
        <v>0.63779600156848792</v>
      </c>
      <c r="I17" s="16">
        <f t="shared" si="3"/>
        <v>0.95074910126559053</v>
      </c>
      <c r="J17" s="15">
        <v>750000</v>
      </c>
      <c r="K17" s="15">
        <v>750000</v>
      </c>
      <c r="L17" s="15"/>
      <c r="M17" s="16">
        <f t="shared" si="6"/>
        <v>0</v>
      </c>
      <c r="N17" s="16">
        <f t="shared" si="7"/>
        <v>0</v>
      </c>
    </row>
    <row r="18" spans="1:14" ht="23.25" customHeight="1" x14ac:dyDescent="0.25">
      <c r="A18" s="10">
        <v>4311141</v>
      </c>
      <c r="B18" s="6">
        <v>1141</v>
      </c>
      <c r="C18" s="5">
        <v>990</v>
      </c>
      <c r="D18" s="11" t="s">
        <v>14</v>
      </c>
      <c r="E18" s="15">
        <v>46651490</v>
      </c>
      <c r="F18" s="15">
        <v>32416660</v>
      </c>
      <c r="G18" s="15">
        <v>28778961</v>
      </c>
      <c r="H18" s="16">
        <f t="shared" si="2"/>
        <v>0.61689264372906416</v>
      </c>
      <c r="I18" s="16">
        <f t="shared" si="3"/>
        <v>0.88778304118931439</v>
      </c>
      <c r="J18" s="15"/>
      <c r="K18" s="15"/>
      <c r="L18" s="15"/>
      <c r="M18" s="16"/>
      <c r="N18" s="16"/>
    </row>
    <row r="19" spans="1:14" ht="20.25" customHeight="1" x14ac:dyDescent="0.25">
      <c r="A19" s="10">
        <v>4311142</v>
      </c>
      <c r="B19" s="6">
        <v>1142</v>
      </c>
      <c r="C19" s="5">
        <v>990</v>
      </c>
      <c r="D19" s="11" t="s">
        <v>15</v>
      </c>
      <c r="E19" s="15">
        <v>79640</v>
      </c>
      <c r="F19" s="15">
        <v>19910</v>
      </c>
      <c r="G19" s="15">
        <v>19910</v>
      </c>
      <c r="H19" s="16">
        <f t="shared" si="2"/>
        <v>0.25</v>
      </c>
      <c r="I19" s="16">
        <v>0</v>
      </c>
      <c r="J19" s="15"/>
      <c r="K19" s="15"/>
      <c r="L19" s="15"/>
      <c r="M19" s="16"/>
      <c r="N19" s="16"/>
    </row>
    <row r="20" spans="1:14" ht="37.5" customHeight="1" x14ac:dyDescent="0.25">
      <c r="A20" s="10">
        <v>4311151</v>
      </c>
      <c r="B20" s="6">
        <v>1151</v>
      </c>
      <c r="C20" s="5">
        <v>990</v>
      </c>
      <c r="D20" s="11" t="s">
        <v>16</v>
      </c>
      <c r="E20" s="15">
        <v>10677854</v>
      </c>
      <c r="F20" s="15">
        <v>6642694</v>
      </c>
      <c r="G20" s="15">
        <v>4955927</v>
      </c>
      <c r="H20" s="16">
        <f t="shared" si="2"/>
        <v>0.46413136946805977</v>
      </c>
      <c r="I20" s="16">
        <f t="shared" si="3"/>
        <v>0.74607184976456842</v>
      </c>
      <c r="J20" s="15"/>
      <c r="K20" s="15"/>
      <c r="L20" s="15"/>
      <c r="M20" s="16"/>
      <c r="N20" s="16"/>
    </row>
    <row r="21" spans="1:14" ht="33.75" x14ac:dyDescent="0.25">
      <c r="A21" s="10">
        <v>4311152</v>
      </c>
      <c r="B21" s="6">
        <v>1152</v>
      </c>
      <c r="C21" s="5">
        <v>990</v>
      </c>
      <c r="D21" s="11" t="s">
        <v>17</v>
      </c>
      <c r="E21" s="15">
        <v>2653000</v>
      </c>
      <c r="F21" s="15">
        <v>1831440</v>
      </c>
      <c r="G21" s="15">
        <v>1831440</v>
      </c>
      <c r="H21" s="16">
        <f t="shared" si="2"/>
        <v>0.69032793064455333</v>
      </c>
      <c r="I21" s="16">
        <f t="shared" si="3"/>
        <v>1</v>
      </c>
      <c r="J21" s="15"/>
      <c r="K21" s="15"/>
      <c r="L21" s="15"/>
      <c r="M21" s="16"/>
      <c r="N21" s="16"/>
    </row>
    <row r="22" spans="1:14" ht="56.25" x14ac:dyDescent="0.25">
      <c r="A22" s="10">
        <v>4311200</v>
      </c>
      <c r="B22" s="6">
        <v>1200</v>
      </c>
      <c r="C22" s="5">
        <v>990</v>
      </c>
      <c r="D22" s="11" t="s">
        <v>18</v>
      </c>
      <c r="E22" s="15">
        <v>3023700</v>
      </c>
      <c r="F22" s="15">
        <v>2006300</v>
      </c>
      <c r="G22" s="15">
        <v>968376</v>
      </c>
      <c r="H22" s="16">
        <f t="shared" si="2"/>
        <v>0.32026193074709791</v>
      </c>
      <c r="I22" s="16">
        <f t="shared" si="3"/>
        <v>0.4826675970692319</v>
      </c>
      <c r="J22" s="15"/>
      <c r="K22" s="15"/>
      <c r="L22" s="15"/>
      <c r="M22" s="16"/>
      <c r="N22" s="16"/>
    </row>
    <row r="23" spans="1:14" ht="73.5" customHeight="1" x14ac:dyDescent="0.25">
      <c r="A23" s="10">
        <v>4311210</v>
      </c>
      <c r="B23" s="6">
        <v>1210</v>
      </c>
      <c r="C23" s="5">
        <v>990</v>
      </c>
      <c r="D23" s="11" t="s">
        <v>54</v>
      </c>
      <c r="E23" s="15">
        <v>2791400</v>
      </c>
      <c r="F23" s="15">
        <v>2791400</v>
      </c>
      <c r="G23" s="15">
        <v>372796.2</v>
      </c>
      <c r="H23" s="16">
        <f t="shared" si="2"/>
        <v>0.13355169449021997</v>
      </c>
      <c r="I23" s="16">
        <f t="shared" si="3"/>
        <v>0.13355169449021997</v>
      </c>
      <c r="J23" s="15"/>
      <c r="K23" s="15"/>
      <c r="L23" s="15"/>
      <c r="M23" s="16"/>
      <c r="N23" s="16"/>
    </row>
    <row r="24" spans="1:14" ht="27" customHeight="1" x14ac:dyDescent="0.25">
      <c r="A24" s="10">
        <v>4313105</v>
      </c>
      <c r="B24" s="6">
        <v>3105</v>
      </c>
      <c r="C24" s="7">
        <v>1010</v>
      </c>
      <c r="D24" s="11" t="s">
        <v>19</v>
      </c>
      <c r="E24" s="15">
        <v>25688980</v>
      </c>
      <c r="F24" s="15">
        <v>16595452</v>
      </c>
      <c r="G24" s="15">
        <v>13999259</v>
      </c>
      <c r="H24" s="16">
        <f t="shared" si="2"/>
        <v>0.54495192101827317</v>
      </c>
      <c r="I24" s="16">
        <f t="shared" si="3"/>
        <v>0.84355997052686482</v>
      </c>
      <c r="J24" s="15">
        <v>7000000</v>
      </c>
      <c r="K24" s="15">
        <v>7000000</v>
      </c>
      <c r="L24" s="15">
        <v>1027273</v>
      </c>
      <c r="M24" s="16">
        <f t="shared" ref="M24" si="8">L24/J24</f>
        <v>0.14675328571428572</v>
      </c>
      <c r="N24" s="16">
        <f t="shared" ref="N24" si="9">L24/K24</f>
        <v>0.14675328571428572</v>
      </c>
    </row>
    <row r="25" spans="1:14" ht="60.75" customHeight="1" x14ac:dyDescent="0.25">
      <c r="A25" s="10">
        <v>4313111</v>
      </c>
      <c r="B25" s="6">
        <v>3111</v>
      </c>
      <c r="C25" s="7">
        <v>1040</v>
      </c>
      <c r="D25" s="11" t="s">
        <v>20</v>
      </c>
      <c r="E25" s="15">
        <v>138000</v>
      </c>
      <c r="F25" s="15">
        <v>138000</v>
      </c>
      <c r="G25" s="15">
        <v>63900</v>
      </c>
      <c r="H25" s="16">
        <f t="shared" si="2"/>
        <v>0.46304347826086956</v>
      </c>
      <c r="I25" s="16">
        <v>0</v>
      </c>
      <c r="J25" s="15"/>
      <c r="K25" s="15"/>
      <c r="L25" s="15"/>
      <c r="M25" s="16"/>
      <c r="N25" s="16"/>
    </row>
    <row r="26" spans="1:14" ht="27" customHeight="1" x14ac:dyDescent="0.25">
      <c r="A26" s="10">
        <v>4313121</v>
      </c>
      <c r="B26" s="6">
        <v>3121</v>
      </c>
      <c r="C26" s="7">
        <v>1040</v>
      </c>
      <c r="D26" s="11" t="s">
        <v>21</v>
      </c>
      <c r="E26" s="15">
        <v>8754147</v>
      </c>
      <c r="F26" s="15">
        <v>5859197</v>
      </c>
      <c r="G26" s="15">
        <v>5721469</v>
      </c>
      <c r="H26" s="16">
        <f t="shared" si="2"/>
        <v>0.65357241545064304</v>
      </c>
      <c r="I26" s="16">
        <f t="shared" si="3"/>
        <v>0.97649370724350115</v>
      </c>
      <c r="J26" s="15"/>
      <c r="K26" s="15"/>
      <c r="L26" s="15"/>
      <c r="M26" s="16"/>
      <c r="N26" s="16"/>
    </row>
    <row r="27" spans="1:14" ht="22.5" x14ac:dyDescent="0.25">
      <c r="A27" s="10">
        <v>4313123</v>
      </c>
      <c r="B27" s="6">
        <v>3123</v>
      </c>
      <c r="C27" s="7">
        <v>1040</v>
      </c>
      <c r="D27" s="11" t="s">
        <v>22</v>
      </c>
      <c r="E27" s="15">
        <v>450000</v>
      </c>
      <c r="F27" s="15">
        <v>325000</v>
      </c>
      <c r="G27" s="15">
        <v>190000</v>
      </c>
      <c r="H27" s="16">
        <f t="shared" si="2"/>
        <v>0.42222222222222222</v>
      </c>
      <c r="I27" s="16">
        <v>0</v>
      </c>
      <c r="J27" s="15"/>
      <c r="K27" s="15"/>
      <c r="L27" s="15"/>
      <c r="M27" s="16"/>
      <c r="N27" s="16"/>
    </row>
    <row r="28" spans="1:14" ht="25.5" customHeight="1" x14ac:dyDescent="0.25">
      <c r="A28" s="10">
        <v>4313132</v>
      </c>
      <c r="B28" s="6">
        <v>3132</v>
      </c>
      <c r="C28" s="7">
        <v>1040</v>
      </c>
      <c r="D28" s="11" t="s">
        <v>23</v>
      </c>
      <c r="E28" s="15">
        <v>20348438</v>
      </c>
      <c r="F28" s="15">
        <v>12904118</v>
      </c>
      <c r="G28" s="15">
        <v>10565377</v>
      </c>
      <c r="H28" s="16">
        <f t="shared" si="2"/>
        <v>0.51922299883656919</v>
      </c>
      <c r="I28" s="16">
        <f t="shared" si="3"/>
        <v>0.81876010433258595</v>
      </c>
      <c r="J28" s="15">
        <v>468000</v>
      </c>
      <c r="K28" s="15">
        <v>468000</v>
      </c>
      <c r="L28" s="15"/>
      <c r="M28" s="16">
        <f t="shared" ref="M28" si="10">L28/J28</f>
        <v>0</v>
      </c>
      <c r="N28" s="16">
        <v>0</v>
      </c>
    </row>
    <row r="29" spans="1:14" ht="24.75" customHeight="1" x14ac:dyDescent="0.25">
      <c r="A29" s="10">
        <v>4313133</v>
      </c>
      <c r="B29" s="6">
        <v>3133</v>
      </c>
      <c r="C29" s="7">
        <v>1040</v>
      </c>
      <c r="D29" s="11" t="s">
        <v>24</v>
      </c>
      <c r="E29" s="15">
        <v>64000</v>
      </c>
      <c r="F29" s="15">
        <v>48600</v>
      </c>
      <c r="G29" s="15">
        <v>14160</v>
      </c>
      <c r="H29" s="16">
        <f t="shared" si="2"/>
        <v>0.22125</v>
      </c>
      <c r="I29" s="16">
        <v>0</v>
      </c>
      <c r="J29" s="15"/>
      <c r="K29" s="15"/>
      <c r="L29" s="15"/>
      <c r="M29" s="16"/>
      <c r="N29" s="16"/>
    </row>
    <row r="30" spans="1:14" ht="24.75" customHeight="1" x14ac:dyDescent="0.25">
      <c r="A30" s="10">
        <v>4313210</v>
      </c>
      <c r="B30" s="6">
        <v>3210</v>
      </c>
      <c r="C30" s="7">
        <v>1050</v>
      </c>
      <c r="D30" s="11" t="s">
        <v>25</v>
      </c>
      <c r="E30" s="15">
        <v>100000</v>
      </c>
      <c r="F30" s="15">
        <v>100000</v>
      </c>
      <c r="G30" s="15">
        <v>36867</v>
      </c>
      <c r="H30" s="16">
        <f t="shared" si="2"/>
        <v>0.36867</v>
      </c>
      <c r="I30" s="16">
        <v>0</v>
      </c>
      <c r="J30" s="15"/>
      <c r="K30" s="15"/>
      <c r="L30" s="15"/>
      <c r="M30" s="16"/>
      <c r="N30" s="16"/>
    </row>
    <row r="31" spans="1:14" ht="237" customHeight="1" x14ac:dyDescent="0.25">
      <c r="A31" s="10">
        <v>4313221</v>
      </c>
      <c r="B31" s="6">
        <v>3221</v>
      </c>
      <c r="C31" s="7">
        <v>1060</v>
      </c>
      <c r="D31" s="38" t="s">
        <v>58</v>
      </c>
      <c r="E31" s="15"/>
      <c r="F31" s="15"/>
      <c r="G31" s="15"/>
      <c r="H31" s="16"/>
      <c r="I31" s="16"/>
      <c r="J31" s="15">
        <v>18398878</v>
      </c>
      <c r="K31" s="15">
        <v>6775230</v>
      </c>
      <c r="L31" s="15">
        <v>6775230</v>
      </c>
      <c r="M31" s="16">
        <f t="shared" ref="M31:M32" si="11">L31/J31</f>
        <v>0.36824147646394523</v>
      </c>
      <c r="N31" s="16">
        <f t="shared" ref="N31:N32" si="12">L31/K31</f>
        <v>1</v>
      </c>
    </row>
    <row r="32" spans="1:14" ht="299.25" customHeight="1" x14ac:dyDescent="0.25">
      <c r="A32" s="10">
        <v>4313222</v>
      </c>
      <c r="B32" s="6">
        <v>3222</v>
      </c>
      <c r="C32" s="7">
        <v>1060</v>
      </c>
      <c r="D32" s="39" t="s">
        <v>64</v>
      </c>
      <c r="E32" s="15"/>
      <c r="F32" s="15"/>
      <c r="G32" s="15"/>
      <c r="H32" s="16"/>
      <c r="I32" s="16"/>
      <c r="J32" s="15">
        <v>66326735</v>
      </c>
      <c r="K32" s="15">
        <v>14850091</v>
      </c>
      <c r="L32" s="15">
        <v>14850091</v>
      </c>
      <c r="M32" s="16">
        <f t="shared" si="11"/>
        <v>0.22389298975744848</v>
      </c>
      <c r="N32" s="16">
        <f t="shared" si="12"/>
        <v>1</v>
      </c>
    </row>
    <row r="33" spans="1:14" ht="33.75" x14ac:dyDescent="0.25">
      <c r="A33" s="10">
        <v>4313241</v>
      </c>
      <c r="B33" s="6">
        <v>3241</v>
      </c>
      <c r="C33" s="7">
        <v>1090</v>
      </c>
      <c r="D33" s="11" t="s">
        <v>26</v>
      </c>
      <c r="E33" s="15">
        <v>6453773</v>
      </c>
      <c r="F33" s="15">
        <v>4269383</v>
      </c>
      <c r="G33" s="15">
        <v>3612800</v>
      </c>
      <c r="H33" s="16">
        <f t="shared" si="2"/>
        <v>0.55979657171084263</v>
      </c>
      <c r="I33" s="16">
        <f t="shared" si="3"/>
        <v>0.84621126752975784</v>
      </c>
      <c r="J33" s="15"/>
      <c r="K33" s="15"/>
      <c r="L33" s="15"/>
      <c r="M33" s="16"/>
      <c r="N33" s="16"/>
    </row>
    <row r="34" spans="1:14" ht="23.25" customHeight="1" x14ac:dyDescent="0.25">
      <c r="A34" s="10">
        <v>4313242</v>
      </c>
      <c r="B34" s="6">
        <v>3242</v>
      </c>
      <c r="C34" s="7">
        <v>1090</v>
      </c>
      <c r="D34" s="11" t="s">
        <v>27</v>
      </c>
      <c r="E34" s="15">
        <v>6605736</v>
      </c>
      <c r="F34" s="15">
        <v>4877000</v>
      </c>
      <c r="G34" s="15">
        <v>4267881</v>
      </c>
      <c r="H34" s="16">
        <f t="shared" si="2"/>
        <v>0.64608712791428535</v>
      </c>
      <c r="I34" s="16">
        <v>0</v>
      </c>
      <c r="J34" s="15"/>
      <c r="K34" s="15"/>
      <c r="L34" s="15"/>
      <c r="M34" s="16"/>
      <c r="N34" s="16"/>
    </row>
    <row r="35" spans="1:14" x14ac:dyDescent="0.25">
      <c r="A35" s="10">
        <v>4314010</v>
      </c>
      <c r="B35" s="6">
        <v>4010</v>
      </c>
      <c r="C35" s="5">
        <v>821</v>
      </c>
      <c r="D35" s="11" t="s">
        <v>28</v>
      </c>
      <c r="E35" s="15">
        <v>3660000</v>
      </c>
      <c r="F35" s="15">
        <v>2518080</v>
      </c>
      <c r="G35" s="15">
        <v>2481555</v>
      </c>
      <c r="H35" s="16">
        <f t="shared" si="2"/>
        <v>0.67802049180327872</v>
      </c>
      <c r="I35" s="16">
        <f t="shared" si="3"/>
        <v>0.98549490087685854</v>
      </c>
      <c r="J35" s="15"/>
      <c r="K35" s="15"/>
      <c r="L35" s="15"/>
      <c r="M35" s="16"/>
      <c r="N35" s="16"/>
    </row>
    <row r="36" spans="1:14" x14ac:dyDescent="0.25">
      <c r="A36" s="10">
        <v>4314030</v>
      </c>
      <c r="B36" s="6">
        <v>4030</v>
      </c>
      <c r="C36" s="5">
        <v>824</v>
      </c>
      <c r="D36" s="11" t="s">
        <v>29</v>
      </c>
      <c r="E36" s="15">
        <v>29245300</v>
      </c>
      <c r="F36" s="15">
        <v>20082550</v>
      </c>
      <c r="G36" s="15">
        <v>17965458</v>
      </c>
      <c r="H36" s="16">
        <f t="shared" si="2"/>
        <v>0.61430240072763831</v>
      </c>
      <c r="I36" s="16">
        <f t="shared" si="3"/>
        <v>0.89458051890820633</v>
      </c>
      <c r="J36" s="15">
        <v>1435000</v>
      </c>
      <c r="K36" s="15">
        <v>1435000</v>
      </c>
      <c r="L36" s="15">
        <v>101786</v>
      </c>
      <c r="M36" s="16">
        <f t="shared" ref="M36:M37" si="13">L36/J36</f>
        <v>7.0931010452961671E-2</v>
      </c>
      <c r="N36" s="16">
        <f t="shared" ref="N36:N37" si="14">L36/K36</f>
        <v>7.0931010452961671E-2</v>
      </c>
    </row>
    <row r="37" spans="1:14" ht="33.75" x14ac:dyDescent="0.25">
      <c r="A37" s="10">
        <v>4314060</v>
      </c>
      <c r="B37" s="6">
        <v>4060</v>
      </c>
      <c r="C37" s="5">
        <v>828</v>
      </c>
      <c r="D37" s="11" t="s">
        <v>30</v>
      </c>
      <c r="E37" s="15">
        <v>7663800</v>
      </c>
      <c r="F37" s="15">
        <v>5422600</v>
      </c>
      <c r="G37" s="15">
        <v>4444101</v>
      </c>
      <c r="H37" s="16">
        <f t="shared" si="2"/>
        <v>0.57988217333437719</v>
      </c>
      <c r="I37" s="16">
        <f t="shared" si="3"/>
        <v>0.81955169107070414</v>
      </c>
      <c r="J37" s="15">
        <v>200000</v>
      </c>
      <c r="K37" s="15">
        <v>200000</v>
      </c>
      <c r="L37" s="15">
        <v>199699.42</v>
      </c>
      <c r="M37" s="16">
        <f t="shared" si="13"/>
        <v>0.99849710000000003</v>
      </c>
      <c r="N37" s="16">
        <f t="shared" si="14"/>
        <v>0.99849710000000003</v>
      </c>
    </row>
    <row r="38" spans="1:14" ht="23.25" customHeight="1" x14ac:dyDescent="0.25">
      <c r="A38" s="10">
        <v>4314081</v>
      </c>
      <c r="B38" s="6">
        <v>4081</v>
      </c>
      <c r="C38" s="5">
        <v>829</v>
      </c>
      <c r="D38" s="11" t="s">
        <v>31</v>
      </c>
      <c r="E38" s="15">
        <v>3073790</v>
      </c>
      <c r="F38" s="15">
        <v>2161930</v>
      </c>
      <c r="G38" s="15">
        <v>2046417</v>
      </c>
      <c r="H38" s="16">
        <f t="shared" si="2"/>
        <v>0.66576343862137621</v>
      </c>
      <c r="I38" s="16">
        <f t="shared" si="3"/>
        <v>0.94656950040010546</v>
      </c>
      <c r="J38" s="15"/>
      <c r="K38" s="15"/>
      <c r="L38" s="15"/>
      <c r="M38" s="16"/>
      <c r="N38" s="16"/>
    </row>
    <row r="39" spans="1:14" ht="20.25" customHeight="1" x14ac:dyDescent="0.25">
      <c r="A39" s="10">
        <v>4314082</v>
      </c>
      <c r="B39" s="6">
        <v>4082</v>
      </c>
      <c r="C39" s="5">
        <v>829</v>
      </c>
      <c r="D39" s="11" t="s">
        <v>32</v>
      </c>
      <c r="E39" s="15">
        <v>416900</v>
      </c>
      <c r="F39" s="15">
        <v>290000</v>
      </c>
      <c r="G39" s="15"/>
      <c r="H39" s="16">
        <f t="shared" si="2"/>
        <v>0</v>
      </c>
      <c r="I39" s="16">
        <f t="shared" si="3"/>
        <v>0</v>
      </c>
      <c r="J39" s="15"/>
      <c r="K39" s="15"/>
      <c r="L39" s="15"/>
      <c r="M39" s="16"/>
      <c r="N39" s="16"/>
    </row>
    <row r="40" spans="1:14" ht="33.75" x14ac:dyDescent="0.25">
      <c r="A40" s="10">
        <v>4315031</v>
      </c>
      <c r="B40" s="6">
        <v>5031</v>
      </c>
      <c r="C40" s="5">
        <v>810</v>
      </c>
      <c r="D40" s="11" t="s">
        <v>33</v>
      </c>
      <c r="E40" s="15">
        <v>44527192</v>
      </c>
      <c r="F40" s="15">
        <v>29986272</v>
      </c>
      <c r="G40" s="15">
        <v>24861724</v>
      </c>
      <c r="H40" s="16">
        <f t="shared" si="2"/>
        <v>0.55834924421014465</v>
      </c>
      <c r="I40" s="16">
        <f t="shared" si="3"/>
        <v>0.8291035311091689</v>
      </c>
      <c r="J40" s="15"/>
      <c r="K40" s="15"/>
      <c r="L40" s="15"/>
      <c r="M40" s="16"/>
      <c r="N40" s="16"/>
    </row>
    <row r="41" spans="1:14" ht="56.25" x14ac:dyDescent="0.25">
      <c r="A41" s="10">
        <v>4315061</v>
      </c>
      <c r="B41" s="6">
        <v>5061</v>
      </c>
      <c r="C41" s="5">
        <v>810</v>
      </c>
      <c r="D41" s="11" t="s">
        <v>34</v>
      </c>
      <c r="E41" s="15">
        <v>120000</v>
      </c>
      <c r="F41" s="15">
        <v>75000</v>
      </c>
      <c r="G41" s="15">
        <v>39270</v>
      </c>
      <c r="H41" s="16">
        <f t="shared" si="2"/>
        <v>0.32724999999999999</v>
      </c>
      <c r="I41" s="16">
        <v>0</v>
      </c>
      <c r="J41" s="15"/>
      <c r="K41" s="15"/>
      <c r="L41" s="15"/>
      <c r="M41" s="16"/>
      <c r="N41" s="16"/>
    </row>
    <row r="42" spans="1:14" ht="27.75" customHeight="1" x14ac:dyDescent="0.25">
      <c r="A42" s="10">
        <v>4316011</v>
      </c>
      <c r="B42" s="6">
        <v>6011</v>
      </c>
      <c r="C42" s="5">
        <v>610</v>
      </c>
      <c r="D42" s="11" t="s">
        <v>35</v>
      </c>
      <c r="E42" s="15">
        <v>2299200</v>
      </c>
      <c r="F42" s="15">
        <v>1795600</v>
      </c>
      <c r="G42" s="15"/>
      <c r="H42" s="16">
        <f t="shared" si="2"/>
        <v>0</v>
      </c>
      <c r="I42" s="16">
        <f t="shared" si="3"/>
        <v>0</v>
      </c>
      <c r="J42" s="15">
        <v>183916769</v>
      </c>
      <c r="K42" s="15">
        <v>112621969</v>
      </c>
      <c r="L42" s="15">
        <v>75942436</v>
      </c>
      <c r="M42" s="16">
        <f t="shared" si="5"/>
        <v>0.41291741048365199</v>
      </c>
      <c r="N42" s="16">
        <f t="shared" ref="N42:N45" si="15">L42/K42</f>
        <v>0.67431280658927206</v>
      </c>
    </row>
    <row r="43" spans="1:14" ht="27.75" customHeight="1" x14ac:dyDescent="0.25">
      <c r="A43" s="23">
        <v>4316015</v>
      </c>
      <c r="B43" s="6">
        <v>6015</v>
      </c>
      <c r="C43" s="5">
        <v>620</v>
      </c>
      <c r="D43" s="11" t="s">
        <v>55</v>
      </c>
      <c r="E43" s="24"/>
      <c r="F43" s="15"/>
      <c r="G43" s="15"/>
      <c r="H43" s="16"/>
      <c r="I43" s="16"/>
      <c r="J43" s="19">
        <v>5125144</v>
      </c>
      <c r="K43" s="19">
        <v>5125144</v>
      </c>
      <c r="L43" s="19">
        <v>1648143.98</v>
      </c>
      <c r="M43" s="16">
        <f t="shared" si="5"/>
        <v>0.32158003365368854</v>
      </c>
      <c r="N43" s="16">
        <f t="shared" si="15"/>
        <v>0.32158003365368854</v>
      </c>
    </row>
    <row r="44" spans="1:14" s="18" customFormat="1" ht="27.75" customHeight="1" x14ac:dyDescent="0.25">
      <c r="A44" s="20">
        <v>4316017</v>
      </c>
      <c r="B44" s="6">
        <v>6017</v>
      </c>
      <c r="C44" s="5">
        <v>620</v>
      </c>
      <c r="D44" s="11" t="s">
        <v>45</v>
      </c>
      <c r="E44" s="34"/>
      <c r="F44" s="35"/>
      <c r="G44" s="35"/>
      <c r="H44" s="35"/>
      <c r="I44" s="35"/>
      <c r="J44" s="19">
        <v>4598721</v>
      </c>
      <c r="K44" s="19">
        <v>4598721</v>
      </c>
      <c r="L44" s="19">
        <v>2694601</v>
      </c>
      <c r="M44" s="16">
        <f>L44/J44</f>
        <v>0.58594574447982384</v>
      </c>
      <c r="N44" s="16">
        <f t="shared" si="15"/>
        <v>0.58594574447982384</v>
      </c>
    </row>
    <row r="45" spans="1:14" s="18" customFormat="1" ht="26.25" customHeight="1" x14ac:dyDescent="0.25">
      <c r="A45" s="20">
        <v>4317310</v>
      </c>
      <c r="B45" s="6">
        <v>7310</v>
      </c>
      <c r="C45" s="5">
        <v>443</v>
      </c>
      <c r="D45" s="11" t="s">
        <v>46</v>
      </c>
      <c r="E45" s="29"/>
      <c r="F45" s="30"/>
      <c r="G45" s="30"/>
      <c r="H45" s="30"/>
      <c r="I45" s="30"/>
      <c r="J45" s="19">
        <v>11432351</v>
      </c>
      <c r="K45" s="19">
        <v>11432351</v>
      </c>
      <c r="L45" s="19"/>
      <c r="M45" s="16">
        <f>L45/J45</f>
        <v>0</v>
      </c>
      <c r="N45" s="16">
        <f t="shared" si="15"/>
        <v>0</v>
      </c>
    </row>
    <row r="46" spans="1:14" s="32" customFormat="1" ht="62.25" customHeight="1" x14ac:dyDescent="0.25">
      <c r="A46" s="31">
        <v>4318741</v>
      </c>
      <c r="B46" s="31">
        <v>8741</v>
      </c>
      <c r="C46" s="31">
        <v>610</v>
      </c>
      <c r="D46" s="33" t="s">
        <v>62</v>
      </c>
      <c r="E46" s="36"/>
      <c r="F46" s="36"/>
      <c r="G46" s="36"/>
      <c r="H46" s="36"/>
      <c r="I46" s="36"/>
      <c r="J46" s="37">
        <v>7000000</v>
      </c>
      <c r="K46" s="37">
        <v>7000000</v>
      </c>
      <c r="L46" s="37"/>
      <c r="M46" s="16">
        <f>L46/J46</f>
        <v>0</v>
      </c>
      <c r="N46" s="16">
        <f t="shared" ref="N46" si="16">L46/K46</f>
        <v>0</v>
      </c>
    </row>
  </sheetData>
  <mergeCells count="15">
    <mergeCell ref="A1:N1"/>
    <mergeCell ref="A3:A5"/>
    <mergeCell ref="B3:B5"/>
    <mergeCell ref="C3:C5"/>
    <mergeCell ref="D3:D5"/>
    <mergeCell ref="E3:I3"/>
    <mergeCell ref="J3:N3"/>
    <mergeCell ref="E4:E5"/>
    <mergeCell ref="F4:F5"/>
    <mergeCell ref="G4:G5"/>
    <mergeCell ref="H4:I4"/>
    <mergeCell ref="J4:J5"/>
    <mergeCell ref="K4:K5"/>
    <mergeCell ref="L4:L5"/>
    <mergeCell ref="M4:N4"/>
  </mergeCells>
  <pageMargins left="0.31496062992125984" right="0.31496062992125984" top="0.35433070866141736" bottom="0.15748031496062992" header="0.31496062992125984" footer="0.31496062992125984"/>
  <pageSetup paperSize="9" scale="71" orientation="landscape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00709-2126-4E53-856D-E1DB5AFD6730}">
  <dimension ref="A1:N45"/>
  <sheetViews>
    <sheetView view="pageBreakPreview" topLeftCell="A16" zoomScale="98" zoomScaleNormal="110" zoomScaleSheetLayoutView="98" workbookViewId="0">
      <selection activeCell="M4" activeCellId="1" sqref="H4:I4 M4:N4"/>
    </sheetView>
  </sheetViews>
  <sheetFormatPr defaultRowHeight="15" x14ac:dyDescent="0.25"/>
  <cols>
    <col min="4" max="4" width="31.140625" customWidth="1"/>
    <col min="5" max="5" width="14" customWidth="1"/>
    <col min="6" max="7" width="14.85546875" customWidth="1"/>
    <col min="8" max="8" width="12.5703125" customWidth="1"/>
    <col min="9" max="9" width="12.28515625" customWidth="1"/>
    <col min="10" max="10" width="11.85546875" customWidth="1"/>
    <col min="11" max="11" width="12.42578125" customWidth="1"/>
    <col min="12" max="12" width="14.85546875" customWidth="1"/>
    <col min="13" max="13" width="12.140625" customWidth="1"/>
    <col min="14" max="14" width="13" customWidth="1"/>
  </cols>
  <sheetData>
    <row r="1" spans="1:14" ht="23.25" customHeight="1" x14ac:dyDescent="0.25">
      <c r="A1" s="49" t="s">
        <v>60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x14ac:dyDescent="0.25">
      <c r="A2" s="1"/>
      <c r="B2" s="1"/>
      <c r="C2" s="1"/>
      <c r="D2" s="1"/>
      <c r="E2" s="1"/>
      <c r="F2" s="1"/>
      <c r="G2" s="28"/>
      <c r="H2" s="1"/>
      <c r="I2" s="1"/>
      <c r="J2" s="1"/>
      <c r="K2" s="1"/>
      <c r="L2" s="1"/>
      <c r="M2" s="1"/>
      <c r="N2" s="1" t="s">
        <v>41</v>
      </c>
    </row>
    <row r="3" spans="1:14" x14ac:dyDescent="0.25">
      <c r="A3" s="50" t="s">
        <v>0</v>
      </c>
      <c r="B3" s="50" t="s">
        <v>1</v>
      </c>
      <c r="C3" s="50" t="s">
        <v>2</v>
      </c>
      <c r="D3" s="50" t="s">
        <v>3</v>
      </c>
      <c r="E3" s="50" t="s">
        <v>4</v>
      </c>
      <c r="F3" s="50"/>
      <c r="G3" s="50"/>
      <c r="H3" s="50"/>
      <c r="I3" s="50"/>
      <c r="J3" s="50" t="s">
        <v>5</v>
      </c>
      <c r="K3" s="50"/>
      <c r="L3" s="50"/>
      <c r="M3" s="50"/>
      <c r="N3" s="50"/>
    </row>
    <row r="4" spans="1:14" ht="15" customHeight="1" x14ac:dyDescent="0.25">
      <c r="A4" s="50"/>
      <c r="B4" s="50"/>
      <c r="C4" s="50"/>
      <c r="D4" s="50"/>
      <c r="E4" s="50" t="s">
        <v>36</v>
      </c>
      <c r="F4" s="50" t="s">
        <v>37</v>
      </c>
      <c r="G4" s="50" t="s">
        <v>38</v>
      </c>
      <c r="H4" s="51" t="s">
        <v>63</v>
      </c>
      <c r="I4" s="50"/>
      <c r="J4" s="50" t="s">
        <v>36</v>
      </c>
      <c r="K4" s="50" t="s">
        <v>37</v>
      </c>
      <c r="L4" s="50" t="s">
        <v>38</v>
      </c>
      <c r="M4" s="51" t="s">
        <v>63</v>
      </c>
      <c r="N4" s="50"/>
    </row>
    <row r="5" spans="1:14" ht="85.5" customHeight="1" x14ac:dyDescent="0.25">
      <c r="A5" s="50"/>
      <c r="B5" s="50"/>
      <c r="C5" s="50"/>
      <c r="D5" s="50"/>
      <c r="E5" s="50"/>
      <c r="F5" s="50"/>
      <c r="G5" s="50"/>
      <c r="H5" s="12" t="s">
        <v>39</v>
      </c>
      <c r="I5" s="12" t="s">
        <v>40</v>
      </c>
      <c r="J5" s="50"/>
      <c r="K5" s="50"/>
      <c r="L5" s="50"/>
      <c r="M5" s="12" t="s">
        <v>39</v>
      </c>
      <c r="N5" s="12" t="s">
        <v>40</v>
      </c>
    </row>
    <row r="6" spans="1:14" x14ac:dyDescent="0.25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  <c r="L6" s="2">
        <v>12</v>
      </c>
      <c r="M6" s="2">
        <v>13</v>
      </c>
      <c r="N6" s="2">
        <v>14</v>
      </c>
    </row>
    <row r="7" spans="1:14" ht="23.25" customHeight="1" x14ac:dyDescent="0.25">
      <c r="A7" s="8">
        <v>4300000</v>
      </c>
      <c r="B7" s="3"/>
      <c r="C7" s="3"/>
      <c r="D7" s="9" t="s">
        <v>6</v>
      </c>
      <c r="E7" s="13">
        <f>SUM(E8:E42)</f>
        <v>2741417455</v>
      </c>
      <c r="F7" s="13">
        <f>SUM(F8:F42)</f>
        <v>1682411072</v>
      </c>
      <c r="G7" s="13">
        <f>SUM(G8:G42)</f>
        <v>1423491409.2</v>
      </c>
      <c r="H7" s="14">
        <f>G7/E7</f>
        <v>0.51925379208618194</v>
      </c>
      <c r="I7" s="14">
        <f>G7/F7</f>
        <v>0.84610202161104187</v>
      </c>
      <c r="J7" s="13">
        <f>SUM(J8:J45)</f>
        <v>483831406</v>
      </c>
      <c r="K7" s="13">
        <f t="shared" ref="K7:L7" si="0">SUM(K8:K45)</f>
        <v>234825222</v>
      </c>
      <c r="L7" s="13">
        <f t="shared" si="0"/>
        <v>158797819.97</v>
      </c>
      <c r="M7" s="14">
        <f>L7/J7</f>
        <v>0.32820899594517022</v>
      </c>
      <c r="N7" s="14">
        <f>L7/K7</f>
        <v>0.67623834704604258</v>
      </c>
    </row>
    <row r="8" spans="1:14" ht="33.75" x14ac:dyDescent="0.25">
      <c r="A8" s="10">
        <v>4310160</v>
      </c>
      <c r="B8" s="4">
        <v>160</v>
      </c>
      <c r="C8" s="5">
        <v>111</v>
      </c>
      <c r="D8" s="11" t="s">
        <v>7</v>
      </c>
      <c r="E8" s="15">
        <v>135794452</v>
      </c>
      <c r="F8" s="15">
        <v>79478867</v>
      </c>
      <c r="G8" s="15">
        <v>75856295</v>
      </c>
      <c r="H8" s="16">
        <f t="shared" ref="H8:H42" si="1">G8/E8</f>
        <v>0.55861115003431805</v>
      </c>
      <c r="I8" s="16">
        <f t="shared" ref="I8:I42" si="2">G8/F8</f>
        <v>0.95442094060047433</v>
      </c>
      <c r="J8" s="15">
        <v>37580144</v>
      </c>
      <c r="K8" s="15">
        <v>6462900</v>
      </c>
      <c r="L8" s="15">
        <v>4251679</v>
      </c>
      <c r="M8" s="16">
        <f>L8/J8</f>
        <v>0.11313631475174762</v>
      </c>
      <c r="N8" s="16">
        <f t="shared" ref="N8:N11" si="3">L8/K8</f>
        <v>0.65785932011945103</v>
      </c>
    </row>
    <row r="9" spans="1:14" ht="16.5" customHeight="1" x14ac:dyDescent="0.25">
      <c r="A9" s="10">
        <v>4311010</v>
      </c>
      <c r="B9" s="6">
        <v>1010</v>
      </c>
      <c r="C9" s="5">
        <v>910</v>
      </c>
      <c r="D9" s="11" t="s">
        <v>8</v>
      </c>
      <c r="E9" s="15">
        <v>837031381</v>
      </c>
      <c r="F9" s="15">
        <v>522574926</v>
      </c>
      <c r="G9" s="15">
        <v>403972955</v>
      </c>
      <c r="H9" s="16">
        <f t="shared" si="1"/>
        <v>0.48262581806356436</v>
      </c>
      <c r="I9" s="16">
        <f t="shared" si="2"/>
        <v>0.77304312721655533</v>
      </c>
      <c r="J9" s="15">
        <v>59000000</v>
      </c>
      <c r="K9" s="15">
        <v>33740000</v>
      </c>
      <c r="L9" s="15">
        <v>27152749</v>
      </c>
      <c r="M9" s="16">
        <f t="shared" ref="M9:M43" si="4">L9/J9</f>
        <v>0.4602160847457627</v>
      </c>
      <c r="N9" s="16">
        <f t="shared" si="3"/>
        <v>0.80476434499110849</v>
      </c>
    </row>
    <row r="10" spans="1:14" ht="33.75" x14ac:dyDescent="0.25">
      <c r="A10" s="10">
        <v>4311021</v>
      </c>
      <c r="B10" s="6">
        <v>1021</v>
      </c>
      <c r="C10" s="5">
        <v>921</v>
      </c>
      <c r="D10" s="11" t="s">
        <v>48</v>
      </c>
      <c r="E10" s="15">
        <v>703967463</v>
      </c>
      <c r="F10" s="15">
        <v>407088415</v>
      </c>
      <c r="G10" s="15">
        <v>321667794</v>
      </c>
      <c r="H10" s="16">
        <f t="shared" si="1"/>
        <v>0.45693559845677129</v>
      </c>
      <c r="I10" s="16">
        <f t="shared" si="2"/>
        <v>0.79016690759917596</v>
      </c>
      <c r="J10" s="15">
        <v>82619664</v>
      </c>
      <c r="K10" s="15">
        <v>48781940</v>
      </c>
      <c r="L10" s="15">
        <v>44918779</v>
      </c>
      <c r="M10" s="16">
        <f t="shared" si="4"/>
        <v>0.54368145336441942</v>
      </c>
      <c r="N10" s="16">
        <f t="shared" si="3"/>
        <v>0.92080755705902639</v>
      </c>
    </row>
    <row r="11" spans="1:14" ht="69.75" customHeight="1" x14ac:dyDescent="0.25">
      <c r="A11" s="10">
        <v>4311022</v>
      </c>
      <c r="B11" s="6">
        <v>1022</v>
      </c>
      <c r="C11" s="5">
        <v>922</v>
      </c>
      <c r="D11" s="11" t="s">
        <v>49</v>
      </c>
      <c r="E11" s="15">
        <v>42286586</v>
      </c>
      <c r="F11" s="15">
        <v>24587790</v>
      </c>
      <c r="G11" s="15">
        <v>15405828</v>
      </c>
      <c r="H11" s="16">
        <f t="shared" si="1"/>
        <v>0.36431950311618916</v>
      </c>
      <c r="I11" s="16">
        <f t="shared" si="2"/>
        <v>0.62656416050405506</v>
      </c>
      <c r="J11" s="15">
        <v>780000</v>
      </c>
      <c r="K11" s="15">
        <v>668000</v>
      </c>
      <c r="L11" s="15">
        <v>168000</v>
      </c>
      <c r="M11" s="16">
        <f t="shared" si="4"/>
        <v>0.2153846153846154</v>
      </c>
      <c r="N11" s="16">
        <f t="shared" si="3"/>
        <v>0.25149700598802394</v>
      </c>
    </row>
    <row r="12" spans="1:14" ht="45" x14ac:dyDescent="0.25">
      <c r="A12" s="10">
        <v>4311023</v>
      </c>
      <c r="B12" s="6">
        <v>1023</v>
      </c>
      <c r="C12" s="5">
        <v>922</v>
      </c>
      <c r="D12" s="11" t="s">
        <v>50</v>
      </c>
      <c r="E12" s="15">
        <v>12343008</v>
      </c>
      <c r="F12" s="15">
        <v>7222893</v>
      </c>
      <c r="G12" s="15">
        <v>4579552</v>
      </c>
      <c r="H12" s="16">
        <f t="shared" si="1"/>
        <v>0.37102398378093898</v>
      </c>
      <c r="I12" s="16">
        <f t="shared" si="2"/>
        <v>0.63403292835710012</v>
      </c>
      <c r="J12" s="15">
        <v>2500000</v>
      </c>
      <c r="K12" s="15">
        <v>2500000</v>
      </c>
      <c r="L12" s="15"/>
      <c r="M12" s="16">
        <f t="shared" si="4"/>
        <v>0</v>
      </c>
      <c r="N12" s="16">
        <v>0</v>
      </c>
    </row>
    <row r="13" spans="1:14" ht="33.75" x14ac:dyDescent="0.25">
      <c r="A13" s="10">
        <v>4311031</v>
      </c>
      <c r="B13" s="6">
        <v>1031</v>
      </c>
      <c r="C13" s="5">
        <v>921</v>
      </c>
      <c r="D13" s="11" t="s">
        <v>51</v>
      </c>
      <c r="E13" s="15">
        <v>569487739</v>
      </c>
      <c r="F13" s="15">
        <v>371902092</v>
      </c>
      <c r="G13" s="15">
        <v>371201923</v>
      </c>
      <c r="H13" s="16">
        <f t="shared" si="1"/>
        <v>0.65181723429518823</v>
      </c>
      <c r="I13" s="16">
        <f t="shared" si="2"/>
        <v>0.99811732976215684</v>
      </c>
      <c r="J13" s="15"/>
      <c r="K13" s="15"/>
      <c r="L13" s="15"/>
      <c r="M13" s="16"/>
      <c r="N13" s="16"/>
    </row>
    <row r="14" spans="1:14" ht="67.5" x14ac:dyDescent="0.25">
      <c r="A14" s="10">
        <v>4311032</v>
      </c>
      <c r="B14" s="6">
        <v>1032</v>
      </c>
      <c r="C14" s="5">
        <v>922</v>
      </c>
      <c r="D14" s="11" t="s">
        <v>52</v>
      </c>
      <c r="E14" s="15">
        <v>36652900</v>
      </c>
      <c r="F14" s="15">
        <v>23975323</v>
      </c>
      <c r="G14" s="15">
        <v>23975323</v>
      </c>
      <c r="H14" s="16">
        <f t="shared" si="1"/>
        <v>0.65411803704481775</v>
      </c>
      <c r="I14" s="16">
        <f t="shared" si="2"/>
        <v>1</v>
      </c>
      <c r="J14" s="15"/>
      <c r="K14" s="15"/>
      <c r="L14" s="15"/>
      <c r="M14" s="16"/>
      <c r="N14" s="16"/>
    </row>
    <row r="15" spans="1:14" ht="45" x14ac:dyDescent="0.25">
      <c r="A15" s="10">
        <v>4311033</v>
      </c>
      <c r="B15" s="6">
        <v>1033</v>
      </c>
      <c r="C15" s="5">
        <v>922</v>
      </c>
      <c r="D15" s="11" t="s">
        <v>53</v>
      </c>
      <c r="E15" s="15">
        <v>3127000</v>
      </c>
      <c r="F15" s="15">
        <v>2045493</v>
      </c>
      <c r="G15" s="15">
        <v>1909911</v>
      </c>
      <c r="H15" s="16">
        <f t="shared" si="1"/>
        <v>0.61078062040294212</v>
      </c>
      <c r="I15" s="16">
        <f t="shared" si="2"/>
        <v>0.93371671279246615</v>
      </c>
      <c r="J15" s="15"/>
      <c r="K15" s="15"/>
      <c r="L15" s="15"/>
      <c r="M15" s="16"/>
      <c r="N15" s="16"/>
    </row>
    <row r="16" spans="1:14" ht="33.75" x14ac:dyDescent="0.25">
      <c r="A16" s="10">
        <v>4311070</v>
      </c>
      <c r="B16" s="6">
        <v>1070</v>
      </c>
      <c r="C16" s="5">
        <v>960</v>
      </c>
      <c r="D16" s="11" t="s">
        <v>12</v>
      </c>
      <c r="E16" s="15">
        <v>76291786</v>
      </c>
      <c r="F16" s="15">
        <v>47270920</v>
      </c>
      <c r="G16" s="15">
        <v>36155370</v>
      </c>
      <c r="H16" s="16">
        <f t="shared" si="1"/>
        <v>0.47390907849502961</v>
      </c>
      <c r="I16" s="16">
        <f t="shared" si="2"/>
        <v>0.76485437558651281</v>
      </c>
      <c r="J16" s="15">
        <v>1700000</v>
      </c>
      <c r="K16" s="15"/>
      <c r="L16" s="15"/>
      <c r="M16" s="16">
        <f t="shared" ref="M16" si="5">L16/J16</f>
        <v>0</v>
      </c>
      <c r="N16" s="16">
        <v>0</v>
      </c>
    </row>
    <row r="17" spans="1:14" ht="22.5" x14ac:dyDescent="0.25">
      <c r="A17" s="10">
        <v>4311080</v>
      </c>
      <c r="B17" s="6">
        <v>1080</v>
      </c>
      <c r="C17" s="5">
        <v>960</v>
      </c>
      <c r="D17" s="11" t="s">
        <v>13</v>
      </c>
      <c r="E17" s="15">
        <v>98948800</v>
      </c>
      <c r="F17" s="15">
        <v>57432542</v>
      </c>
      <c r="G17" s="15">
        <v>53171417</v>
      </c>
      <c r="H17" s="16">
        <f t="shared" si="1"/>
        <v>0.53736292911081285</v>
      </c>
      <c r="I17" s="16">
        <f t="shared" si="2"/>
        <v>0.92580643566151055</v>
      </c>
      <c r="J17" s="15">
        <v>750000</v>
      </c>
      <c r="K17" s="15">
        <v>750000</v>
      </c>
      <c r="L17" s="15"/>
      <c r="M17" s="16">
        <f t="shared" si="4"/>
        <v>0</v>
      </c>
      <c r="N17" s="16">
        <v>0</v>
      </c>
    </row>
    <row r="18" spans="1:14" ht="22.5" x14ac:dyDescent="0.25">
      <c r="A18" s="10">
        <v>4311141</v>
      </c>
      <c r="B18" s="6">
        <v>1141</v>
      </c>
      <c r="C18" s="5">
        <v>990</v>
      </c>
      <c r="D18" s="11" t="s">
        <v>14</v>
      </c>
      <c r="E18" s="15">
        <v>46651490</v>
      </c>
      <c r="F18" s="15">
        <v>28650670</v>
      </c>
      <c r="G18" s="15">
        <v>25548438</v>
      </c>
      <c r="H18" s="16">
        <f t="shared" si="1"/>
        <v>0.54764463042873868</v>
      </c>
      <c r="I18" s="16">
        <f t="shared" si="2"/>
        <v>0.89172218311125007</v>
      </c>
      <c r="J18" s="15"/>
      <c r="K18" s="15"/>
      <c r="L18" s="15"/>
      <c r="M18" s="16"/>
      <c r="N18" s="16"/>
    </row>
    <row r="19" spans="1:14" x14ac:dyDescent="0.25">
      <c r="A19" s="10">
        <v>4311142</v>
      </c>
      <c r="B19" s="6">
        <v>1142</v>
      </c>
      <c r="C19" s="5">
        <v>990</v>
      </c>
      <c r="D19" s="11" t="s">
        <v>15</v>
      </c>
      <c r="E19" s="15">
        <v>79640</v>
      </c>
      <c r="F19" s="15">
        <v>19910</v>
      </c>
      <c r="G19" s="15">
        <v>19910</v>
      </c>
      <c r="H19" s="16">
        <f t="shared" si="1"/>
        <v>0.25</v>
      </c>
      <c r="I19" s="16">
        <v>0</v>
      </c>
      <c r="J19" s="15"/>
      <c r="K19" s="15"/>
      <c r="L19" s="15"/>
      <c r="M19" s="16"/>
      <c r="N19" s="16"/>
    </row>
    <row r="20" spans="1:14" ht="33.75" x14ac:dyDescent="0.25">
      <c r="A20" s="10">
        <v>4311151</v>
      </c>
      <c r="B20" s="6">
        <v>1151</v>
      </c>
      <c r="C20" s="5">
        <v>990</v>
      </c>
      <c r="D20" s="11" t="s">
        <v>16</v>
      </c>
      <c r="E20" s="15">
        <v>10677854</v>
      </c>
      <c r="F20" s="15">
        <v>6325894</v>
      </c>
      <c r="G20" s="15">
        <v>4397636</v>
      </c>
      <c r="H20" s="16">
        <f t="shared" si="1"/>
        <v>0.41184642532104299</v>
      </c>
      <c r="I20" s="16">
        <f t="shared" si="2"/>
        <v>0.69518015951579337</v>
      </c>
      <c r="J20" s="15"/>
      <c r="K20" s="15"/>
      <c r="L20" s="15"/>
      <c r="M20" s="16"/>
      <c r="N20" s="16"/>
    </row>
    <row r="21" spans="1:14" ht="33.75" x14ac:dyDescent="0.25">
      <c r="A21" s="10">
        <v>4311152</v>
      </c>
      <c r="B21" s="6">
        <v>1152</v>
      </c>
      <c r="C21" s="5">
        <v>990</v>
      </c>
      <c r="D21" s="11" t="s">
        <v>17</v>
      </c>
      <c r="E21" s="15">
        <v>2653000</v>
      </c>
      <c r="F21" s="15">
        <v>1735302</v>
      </c>
      <c r="G21" s="15">
        <v>1735302</v>
      </c>
      <c r="H21" s="16">
        <f t="shared" si="1"/>
        <v>0.6540904636260837</v>
      </c>
      <c r="I21" s="16">
        <f t="shared" si="2"/>
        <v>1</v>
      </c>
      <c r="J21" s="15"/>
      <c r="K21" s="15"/>
      <c r="L21" s="15"/>
      <c r="M21" s="16"/>
      <c r="N21" s="16"/>
    </row>
    <row r="22" spans="1:14" ht="56.25" x14ac:dyDescent="0.25">
      <c r="A22" s="10">
        <v>4311200</v>
      </c>
      <c r="B22" s="6">
        <v>1200</v>
      </c>
      <c r="C22" s="5">
        <v>990</v>
      </c>
      <c r="D22" s="11" t="s">
        <v>18</v>
      </c>
      <c r="E22" s="15">
        <v>3023700</v>
      </c>
      <c r="F22" s="15">
        <v>1751800</v>
      </c>
      <c r="G22" s="15">
        <v>968376</v>
      </c>
      <c r="H22" s="16">
        <f t="shared" si="1"/>
        <v>0.32026193074709791</v>
      </c>
      <c r="I22" s="16">
        <f t="shared" si="2"/>
        <v>0.55278913117935835</v>
      </c>
      <c r="J22" s="15"/>
      <c r="K22" s="15"/>
      <c r="L22" s="15"/>
      <c r="M22" s="16"/>
      <c r="N22" s="16"/>
    </row>
    <row r="23" spans="1:14" ht="66" customHeight="1" x14ac:dyDescent="0.25">
      <c r="A23" s="10">
        <v>4311210</v>
      </c>
      <c r="B23" s="6">
        <v>1210</v>
      </c>
      <c r="C23" s="5">
        <v>990</v>
      </c>
      <c r="D23" s="11" t="s">
        <v>54</v>
      </c>
      <c r="E23" s="15">
        <v>2791400</v>
      </c>
      <c r="F23" s="15">
        <v>2791400</v>
      </c>
      <c r="G23" s="15">
        <v>372796.2</v>
      </c>
      <c r="H23" s="16">
        <f t="shared" si="1"/>
        <v>0.13355169449021997</v>
      </c>
      <c r="I23" s="16">
        <f t="shared" si="2"/>
        <v>0.13355169449021997</v>
      </c>
      <c r="J23" s="15"/>
      <c r="K23" s="15"/>
      <c r="L23" s="15"/>
      <c r="M23" s="16"/>
      <c r="N23" s="16"/>
    </row>
    <row r="24" spans="1:14" ht="22.5" x14ac:dyDescent="0.25">
      <c r="A24" s="10">
        <v>4313105</v>
      </c>
      <c r="B24" s="6">
        <v>3105</v>
      </c>
      <c r="C24" s="7">
        <v>1010</v>
      </c>
      <c r="D24" s="11" t="s">
        <v>19</v>
      </c>
      <c r="E24" s="15">
        <v>25688980</v>
      </c>
      <c r="F24" s="15">
        <v>14646402</v>
      </c>
      <c r="G24" s="15">
        <v>13004129</v>
      </c>
      <c r="H24" s="16">
        <f t="shared" si="1"/>
        <v>0.50621429889392255</v>
      </c>
      <c r="I24" s="16">
        <f t="shared" si="2"/>
        <v>0.88787191557353129</v>
      </c>
      <c r="J24" s="15">
        <v>7000000</v>
      </c>
      <c r="K24" s="15">
        <v>7000000</v>
      </c>
      <c r="L24" s="15"/>
      <c r="M24" s="16">
        <f t="shared" ref="M24" si="6">L24/J24</f>
        <v>0</v>
      </c>
      <c r="N24" s="16">
        <f t="shared" ref="N24" si="7">L24/K24</f>
        <v>0</v>
      </c>
    </row>
    <row r="25" spans="1:14" ht="55.5" customHeight="1" x14ac:dyDescent="0.25">
      <c r="A25" s="10">
        <v>4313111</v>
      </c>
      <c r="B25" s="6">
        <v>3111</v>
      </c>
      <c r="C25" s="7">
        <v>1040</v>
      </c>
      <c r="D25" s="11" t="s">
        <v>20</v>
      </c>
      <c r="E25" s="15">
        <v>138000</v>
      </c>
      <c r="F25" s="15">
        <v>138000</v>
      </c>
      <c r="G25" s="15">
        <v>63900</v>
      </c>
      <c r="H25" s="16">
        <f t="shared" si="1"/>
        <v>0.46304347826086956</v>
      </c>
      <c r="I25" s="16">
        <v>0</v>
      </c>
      <c r="J25" s="15"/>
      <c r="K25" s="15"/>
      <c r="L25" s="15"/>
      <c r="M25" s="16"/>
      <c r="N25" s="16"/>
    </row>
    <row r="26" spans="1:14" ht="22.5" x14ac:dyDescent="0.25">
      <c r="A26" s="10">
        <v>4313121</v>
      </c>
      <c r="B26" s="6">
        <v>3121</v>
      </c>
      <c r="C26" s="7">
        <v>1040</v>
      </c>
      <c r="D26" s="11" t="s">
        <v>21</v>
      </c>
      <c r="E26" s="15">
        <v>8754147</v>
      </c>
      <c r="F26" s="15">
        <v>5130847</v>
      </c>
      <c r="G26" s="15">
        <v>5076122</v>
      </c>
      <c r="H26" s="16">
        <f t="shared" si="1"/>
        <v>0.57985341118900557</v>
      </c>
      <c r="I26" s="16">
        <f t="shared" si="2"/>
        <v>0.98933411968823082</v>
      </c>
      <c r="J26" s="15"/>
      <c r="K26" s="15"/>
      <c r="L26" s="15"/>
      <c r="M26" s="16"/>
      <c r="N26" s="16"/>
    </row>
    <row r="27" spans="1:14" ht="22.5" x14ac:dyDescent="0.25">
      <c r="A27" s="10">
        <v>4313123</v>
      </c>
      <c r="B27" s="6">
        <v>3123</v>
      </c>
      <c r="C27" s="7">
        <v>1040</v>
      </c>
      <c r="D27" s="11" t="s">
        <v>22</v>
      </c>
      <c r="E27" s="15">
        <v>450000</v>
      </c>
      <c r="F27" s="15">
        <v>275000</v>
      </c>
      <c r="G27" s="15">
        <v>190000</v>
      </c>
      <c r="H27" s="16">
        <f t="shared" si="1"/>
        <v>0.42222222222222222</v>
      </c>
      <c r="I27" s="16">
        <v>0</v>
      </c>
      <c r="J27" s="15"/>
      <c r="K27" s="15"/>
      <c r="L27" s="15"/>
      <c r="M27" s="16"/>
      <c r="N27" s="16"/>
    </row>
    <row r="28" spans="1:14" ht="22.5" x14ac:dyDescent="0.25">
      <c r="A28" s="10">
        <v>4313132</v>
      </c>
      <c r="B28" s="6">
        <v>3132</v>
      </c>
      <c r="C28" s="7">
        <v>1040</v>
      </c>
      <c r="D28" s="11" t="s">
        <v>23</v>
      </c>
      <c r="E28" s="15">
        <v>20348438</v>
      </c>
      <c r="F28" s="15">
        <v>11927108</v>
      </c>
      <c r="G28" s="15">
        <v>9886299</v>
      </c>
      <c r="H28" s="16">
        <f t="shared" si="1"/>
        <v>0.48585051098271032</v>
      </c>
      <c r="I28" s="16">
        <f t="shared" si="2"/>
        <v>0.82889322373873031</v>
      </c>
      <c r="J28" s="15">
        <v>468000</v>
      </c>
      <c r="K28" s="15"/>
      <c r="L28" s="15"/>
      <c r="M28" s="16">
        <f t="shared" ref="M28" si="8">L28/J28</f>
        <v>0</v>
      </c>
      <c r="N28" s="16">
        <v>0</v>
      </c>
    </row>
    <row r="29" spans="1:14" ht="22.5" x14ac:dyDescent="0.25">
      <c r="A29" s="10">
        <v>4313133</v>
      </c>
      <c r="B29" s="6">
        <v>3133</v>
      </c>
      <c r="C29" s="7">
        <v>1040</v>
      </c>
      <c r="D29" s="11" t="s">
        <v>24</v>
      </c>
      <c r="E29" s="15">
        <v>64000</v>
      </c>
      <c r="F29" s="15">
        <v>16980</v>
      </c>
      <c r="G29" s="15">
        <v>14160</v>
      </c>
      <c r="H29" s="16">
        <f t="shared" si="1"/>
        <v>0.22125</v>
      </c>
      <c r="I29" s="16">
        <v>0</v>
      </c>
      <c r="J29" s="15"/>
      <c r="K29" s="15"/>
      <c r="L29" s="15"/>
      <c r="M29" s="16"/>
      <c r="N29" s="16"/>
    </row>
    <row r="30" spans="1:14" ht="22.5" x14ac:dyDescent="0.25">
      <c r="A30" s="10">
        <v>4313210</v>
      </c>
      <c r="B30" s="6">
        <v>3210</v>
      </c>
      <c r="C30" s="7">
        <v>1050</v>
      </c>
      <c r="D30" s="11" t="s">
        <v>25</v>
      </c>
      <c r="E30" s="15">
        <v>100000</v>
      </c>
      <c r="F30" s="15">
        <v>95000</v>
      </c>
      <c r="G30" s="15">
        <v>26024</v>
      </c>
      <c r="H30" s="16">
        <f t="shared" si="1"/>
        <v>0.26024000000000003</v>
      </c>
      <c r="I30" s="16">
        <v>0</v>
      </c>
      <c r="J30" s="15"/>
      <c r="K30" s="15"/>
      <c r="L30" s="15"/>
      <c r="M30" s="16"/>
      <c r="N30" s="16"/>
    </row>
    <row r="31" spans="1:14" ht="245.25" customHeight="1" x14ac:dyDescent="0.25">
      <c r="A31" s="10">
        <v>4313221</v>
      </c>
      <c r="B31" s="6">
        <v>3221</v>
      </c>
      <c r="C31" s="7">
        <v>1060</v>
      </c>
      <c r="D31" s="26" t="s">
        <v>58</v>
      </c>
      <c r="E31" s="15"/>
      <c r="F31" s="15"/>
      <c r="G31" s="15"/>
      <c r="H31" s="16"/>
      <c r="I31" s="16"/>
      <c r="J31" s="15">
        <v>18398878</v>
      </c>
      <c r="K31" s="15">
        <v>4261790</v>
      </c>
      <c r="L31" s="15">
        <v>4261790</v>
      </c>
      <c r="M31" s="16"/>
      <c r="N31" s="16"/>
    </row>
    <row r="32" spans="1:14" ht="294.75" customHeight="1" x14ac:dyDescent="0.25">
      <c r="A32" s="10">
        <v>4313222</v>
      </c>
      <c r="B32" s="6">
        <v>3222</v>
      </c>
      <c r="C32" s="7">
        <v>1060</v>
      </c>
      <c r="D32" s="27" t="s">
        <v>59</v>
      </c>
      <c r="E32" s="15"/>
      <c r="F32" s="15"/>
      <c r="G32" s="15"/>
      <c r="H32" s="16"/>
      <c r="I32" s="16"/>
      <c r="J32" s="15">
        <v>66326735</v>
      </c>
      <c r="K32" s="15">
        <v>10094322</v>
      </c>
      <c r="L32" s="15">
        <v>10094322</v>
      </c>
      <c r="M32" s="16"/>
      <c r="N32" s="16"/>
    </row>
    <row r="33" spans="1:14" ht="33.75" x14ac:dyDescent="0.25">
      <c r="A33" s="10">
        <v>4313241</v>
      </c>
      <c r="B33" s="6">
        <v>3241</v>
      </c>
      <c r="C33" s="7">
        <v>1090</v>
      </c>
      <c r="D33" s="11" t="s">
        <v>26</v>
      </c>
      <c r="E33" s="15">
        <v>6453773</v>
      </c>
      <c r="F33" s="15">
        <v>3739956</v>
      </c>
      <c r="G33" s="15">
        <v>3181342</v>
      </c>
      <c r="H33" s="16">
        <f t="shared" si="1"/>
        <v>0.49294296530107273</v>
      </c>
      <c r="I33" s="16">
        <f t="shared" si="2"/>
        <v>0.8506362106933878</v>
      </c>
      <c r="J33" s="15"/>
      <c r="K33" s="15"/>
      <c r="L33" s="15"/>
      <c r="M33" s="16"/>
      <c r="N33" s="16"/>
    </row>
    <row r="34" spans="1:14" ht="22.5" x14ac:dyDescent="0.25">
      <c r="A34" s="10">
        <v>4313242</v>
      </c>
      <c r="B34" s="6">
        <v>3242</v>
      </c>
      <c r="C34" s="7">
        <v>1090</v>
      </c>
      <c r="D34" s="11" t="s">
        <v>27</v>
      </c>
      <c r="E34" s="15">
        <v>6605736</v>
      </c>
      <c r="F34" s="15">
        <v>4273000</v>
      </c>
      <c r="G34" s="15">
        <v>4267881</v>
      </c>
      <c r="H34" s="16">
        <f t="shared" si="1"/>
        <v>0.64608712791428535</v>
      </c>
      <c r="I34" s="16">
        <v>0</v>
      </c>
      <c r="J34" s="15"/>
      <c r="K34" s="15"/>
      <c r="L34" s="15"/>
      <c r="M34" s="16"/>
      <c r="N34" s="16"/>
    </row>
    <row r="35" spans="1:14" x14ac:dyDescent="0.25">
      <c r="A35" s="10">
        <v>4314010</v>
      </c>
      <c r="B35" s="6">
        <v>4010</v>
      </c>
      <c r="C35" s="5">
        <v>821</v>
      </c>
      <c r="D35" s="11" t="s">
        <v>28</v>
      </c>
      <c r="E35" s="15">
        <v>3660000</v>
      </c>
      <c r="F35" s="15">
        <v>2396080</v>
      </c>
      <c r="G35" s="15">
        <v>2395918</v>
      </c>
      <c r="H35" s="16">
        <f t="shared" si="1"/>
        <v>0.6546224043715847</v>
      </c>
      <c r="I35" s="16">
        <f t="shared" si="2"/>
        <v>0.99993238956963038</v>
      </c>
      <c r="J35" s="15"/>
      <c r="K35" s="15"/>
      <c r="L35" s="15"/>
      <c r="M35" s="16"/>
      <c r="N35" s="16"/>
    </row>
    <row r="36" spans="1:14" x14ac:dyDescent="0.25">
      <c r="A36" s="10">
        <v>4314030</v>
      </c>
      <c r="B36" s="6">
        <v>4030</v>
      </c>
      <c r="C36" s="5">
        <v>824</v>
      </c>
      <c r="D36" s="11" t="s">
        <v>29</v>
      </c>
      <c r="E36" s="15">
        <v>29245300</v>
      </c>
      <c r="F36" s="15">
        <v>17574850</v>
      </c>
      <c r="G36" s="15">
        <v>16178309</v>
      </c>
      <c r="H36" s="16">
        <f t="shared" si="1"/>
        <v>0.55319347040379141</v>
      </c>
      <c r="I36" s="16">
        <f t="shared" si="2"/>
        <v>0.92053752948104817</v>
      </c>
      <c r="J36" s="15">
        <v>1435000</v>
      </c>
      <c r="K36" s="15"/>
      <c r="L36" s="15"/>
      <c r="M36" s="16">
        <f t="shared" ref="M36:M37" si="9">L36/J36</f>
        <v>0</v>
      </c>
      <c r="N36" s="16">
        <v>0</v>
      </c>
    </row>
    <row r="37" spans="1:14" ht="33.75" x14ac:dyDescent="0.25">
      <c r="A37" s="10">
        <v>4314060</v>
      </c>
      <c r="B37" s="6">
        <v>4060</v>
      </c>
      <c r="C37" s="5">
        <v>828</v>
      </c>
      <c r="D37" s="11" t="s">
        <v>30</v>
      </c>
      <c r="E37" s="15">
        <v>7663800</v>
      </c>
      <c r="F37" s="15">
        <v>5041100</v>
      </c>
      <c r="G37" s="15">
        <v>3949192</v>
      </c>
      <c r="H37" s="16">
        <f t="shared" si="1"/>
        <v>0.51530467914089617</v>
      </c>
      <c r="I37" s="16">
        <f t="shared" si="2"/>
        <v>0.78339886135962389</v>
      </c>
      <c r="J37" s="15">
        <v>200000</v>
      </c>
      <c r="K37" s="15">
        <v>200000</v>
      </c>
      <c r="L37" s="15">
        <v>199699.42</v>
      </c>
      <c r="M37" s="16">
        <f t="shared" si="9"/>
        <v>0.99849710000000003</v>
      </c>
      <c r="N37" s="16">
        <f t="shared" ref="N37" si="10">L37/K37</f>
        <v>0.99849710000000003</v>
      </c>
    </row>
    <row r="38" spans="1:14" ht="22.5" x14ac:dyDescent="0.25">
      <c r="A38" s="10">
        <v>4314081</v>
      </c>
      <c r="B38" s="6">
        <v>4081</v>
      </c>
      <c r="C38" s="5">
        <v>829</v>
      </c>
      <c r="D38" s="11" t="s">
        <v>31</v>
      </c>
      <c r="E38" s="15">
        <v>3073790</v>
      </c>
      <c r="F38" s="15">
        <v>1871950</v>
      </c>
      <c r="G38" s="15">
        <v>1746797</v>
      </c>
      <c r="H38" s="16">
        <f t="shared" si="1"/>
        <v>0.56828768393416595</v>
      </c>
      <c r="I38" s="16">
        <f t="shared" si="2"/>
        <v>0.93314297924624057</v>
      </c>
      <c r="J38" s="15"/>
      <c r="K38" s="15"/>
      <c r="L38" s="15"/>
      <c r="M38" s="16"/>
      <c r="N38" s="16"/>
    </row>
    <row r="39" spans="1:14" ht="22.5" x14ac:dyDescent="0.25">
      <c r="A39" s="10">
        <v>4314082</v>
      </c>
      <c r="B39" s="6">
        <v>4082</v>
      </c>
      <c r="C39" s="5">
        <v>829</v>
      </c>
      <c r="D39" s="11" t="s">
        <v>32</v>
      </c>
      <c r="E39" s="15">
        <v>416900</v>
      </c>
      <c r="F39" s="15">
        <v>175000</v>
      </c>
      <c r="G39" s="15"/>
      <c r="H39" s="16">
        <f t="shared" si="1"/>
        <v>0</v>
      </c>
      <c r="I39" s="16">
        <f t="shared" si="2"/>
        <v>0</v>
      </c>
      <c r="J39" s="15"/>
      <c r="K39" s="15"/>
      <c r="L39" s="15"/>
      <c r="M39" s="16"/>
      <c r="N39" s="16"/>
    </row>
    <row r="40" spans="1:14" ht="33.75" x14ac:dyDescent="0.25">
      <c r="A40" s="10">
        <v>4315031</v>
      </c>
      <c r="B40" s="6">
        <v>5031</v>
      </c>
      <c r="C40" s="5">
        <v>810</v>
      </c>
      <c r="D40" s="11" t="s">
        <v>33</v>
      </c>
      <c r="E40" s="15">
        <v>44527192</v>
      </c>
      <c r="F40" s="15">
        <v>28470662</v>
      </c>
      <c r="G40" s="15">
        <v>22543740</v>
      </c>
      <c r="H40" s="16">
        <f t="shared" si="1"/>
        <v>0.50629152631048457</v>
      </c>
      <c r="I40" s="16">
        <f t="shared" si="2"/>
        <v>0.79182352696962233</v>
      </c>
      <c r="J40" s="15"/>
      <c r="K40" s="15"/>
      <c r="L40" s="15"/>
      <c r="M40" s="16"/>
      <c r="N40" s="16"/>
    </row>
    <row r="41" spans="1:14" ht="56.25" x14ac:dyDescent="0.25">
      <c r="A41" s="10">
        <v>4315061</v>
      </c>
      <c r="B41" s="6">
        <v>5061</v>
      </c>
      <c r="C41" s="5">
        <v>810</v>
      </c>
      <c r="D41" s="11" t="s">
        <v>34</v>
      </c>
      <c r="E41" s="15">
        <v>120000</v>
      </c>
      <c r="F41" s="15">
        <v>75000</v>
      </c>
      <c r="G41" s="15">
        <v>28770</v>
      </c>
      <c r="H41" s="16">
        <f t="shared" si="1"/>
        <v>0.23974999999999999</v>
      </c>
      <c r="I41" s="16">
        <v>0</v>
      </c>
      <c r="J41" s="15"/>
      <c r="K41" s="15"/>
      <c r="L41" s="15"/>
      <c r="M41" s="16"/>
      <c r="N41" s="16"/>
    </row>
    <row r="42" spans="1:14" ht="27.75" customHeight="1" x14ac:dyDescent="0.25">
      <c r="A42" s="10">
        <v>4316011</v>
      </c>
      <c r="B42" s="6">
        <v>6011</v>
      </c>
      <c r="C42" s="5">
        <v>610</v>
      </c>
      <c r="D42" s="11" t="s">
        <v>35</v>
      </c>
      <c r="E42" s="15">
        <v>2299200</v>
      </c>
      <c r="F42" s="15">
        <v>1709900</v>
      </c>
      <c r="G42" s="15"/>
      <c r="H42" s="16">
        <f t="shared" si="1"/>
        <v>0</v>
      </c>
      <c r="I42" s="16">
        <f t="shared" si="2"/>
        <v>0</v>
      </c>
      <c r="J42" s="15">
        <v>183916769</v>
      </c>
      <c r="K42" s="15">
        <v>101701383</v>
      </c>
      <c r="L42" s="15">
        <v>63666306</v>
      </c>
      <c r="M42" s="16">
        <f t="shared" si="4"/>
        <v>0.34616911957604041</v>
      </c>
      <c r="N42" s="16">
        <f t="shared" ref="N42:N45" si="11">L42/K42</f>
        <v>0.62601219493740812</v>
      </c>
    </row>
    <row r="43" spans="1:14" ht="27.75" customHeight="1" x14ac:dyDescent="0.25">
      <c r="A43" s="23">
        <v>4316015</v>
      </c>
      <c r="B43" s="6">
        <v>6015</v>
      </c>
      <c r="C43" s="5">
        <v>620</v>
      </c>
      <c r="D43" s="11" t="s">
        <v>55</v>
      </c>
      <c r="E43" s="24"/>
      <c r="F43" s="15"/>
      <c r="G43" s="15"/>
      <c r="H43" s="16"/>
      <c r="I43" s="16"/>
      <c r="J43" s="19">
        <v>5125144</v>
      </c>
      <c r="K43" s="19">
        <v>5125144</v>
      </c>
      <c r="L43" s="19">
        <v>1648143.98</v>
      </c>
      <c r="M43" s="16">
        <f t="shared" si="4"/>
        <v>0.32158003365368854</v>
      </c>
      <c r="N43" s="16">
        <f t="shared" si="11"/>
        <v>0.32158003365368854</v>
      </c>
    </row>
    <row r="44" spans="1:14" s="18" customFormat="1" ht="27.75" customHeight="1" x14ac:dyDescent="0.25">
      <c r="A44" s="20">
        <v>4316017</v>
      </c>
      <c r="B44" s="6">
        <v>6017</v>
      </c>
      <c r="C44" s="5">
        <v>620</v>
      </c>
      <c r="D44" s="11" t="s">
        <v>45</v>
      </c>
      <c r="E44" s="25"/>
      <c r="F44" s="17"/>
      <c r="G44" s="17"/>
      <c r="H44" s="17"/>
      <c r="I44" s="17"/>
      <c r="J44" s="19">
        <v>4598721</v>
      </c>
      <c r="K44" s="19">
        <v>4598721</v>
      </c>
      <c r="L44" s="19">
        <v>2436351.5699999998</v>
      </c>
      <c r="M44" s="16">
        <f>L44/J44</f>
        <v>0.52978895001458015</v>
      </c>
      <c r="N44" s="16">
        <f t="shared" si="11"/>
        <v>0.52978895001458015</v>
      </c>
    </row>
    <row r="45" spans="1:14" s="18" customFormat="1" ht="30.75" customHeight="1" x14ac:dyDescent="0.25">
      <c r="A45" s="20">
        <v>4317310</v>
      </c>
      <c r="B45" s="6">
        <v>7310</v>
      </c>
      <c r="C45" s="5">
        <v>443</v>
      </c>
      <c r="D45" s="11" t="s">
        <v>46</v>
      </c>
      <c r="E45" s="25"/>
      <c r="F45" s="17"/>
      <c r="G45" s="17"/>
      <c r="H45" s="17"/>
      <c r="I45" s="17"/>
      <c r="J45" s="19">
        <v>11432351</v>
      </c>
      <c r="K45" s="19">
        <v>8941022</v>
      </c>
      <c r="L45" s="19"/>
      <c r="M45" s="16">
        <f>L45/J45</f>
        <v>0</v>
      </c>
      <c r="N45" s="16">
        <f t="shared" si="11"/>
        <v>0</v>
      </c>
    </row>
  </sheetData>
  <mergeCells count="15">
    <mergeCell ref="A1:N1"/>
    <mergeCell ref="A3:A5"/>
    <mergeCell ref="B3:B5"/>
    <mergeCell ref="C3:C5"/>
    <mergeCell ref="D3:D5"/>
    <mergeCell ref="E3:I3"/>
    <mergeCell ref="J3:N3"/>
    <mergeCell ref="E4:E5"/>
    <mergeCell ref="F4:F5"/>
    <mergeCell ref="G4:G5"/>
    <mergeCell ref="H4:I4"/>
    <mergeCell ref="J4:J5"/>
    <mergeCell ref="K4:K5"/>
    <mergeCell ref="L4:L5"/>
    <mergeCell ref="M4:N4"/>
  </mergeCells>
  <pageMargins left="0.31496062992125984" right="0.31496062992125984" top="0.35433070866141736" bottom="0.15748031496062992" header="0.31496062992125984" footer="0.31496062992125984"/>
  <pageSetup paperSize="9" scale="71" orientation="landscape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D7889-ED3D-470B-90B5-309C49514BB8}">
  <dimension ref="A1:O45"/>
  <sheetViews>
    <sheetView view="pageBreakPreview" zoomScale="98" zoomScaleNormal="110" zoomScaleSheetLayoutView="98" workbookViewId="0">
      <selection activeCell="M4" activeCellId="1" sqref="H4:I4 M4:N4"/>
    </sheetView>
  </sheetViews>
  <sheetFormatPr defaultRowHeight="15" x14ac:dyDescent="0.25"/>
  <cols>
    <col min="4" max="4" width="31.140625" customWidth="1"/>
    <col min="5" max="5" width="14" customWidth="1"/>
    <col min="6" max="7" width="14.85546875" customWidth="1"/>
    <col min="8" max="8" width="12.5703125" customWidth="1"/>
    <col min="9" max="9" width="12.28515625" customWidth="1"/>
    <col min="10" max="10" width="11.85546875" customWidth="1"/>
    <col min="11" max="11" width="12.42578125" customWidth="1"/>
    <col min="12" max="12" width="14.85546875" customWidth="1"/>
    <col min="13" max="13" width="12.140625" customWidth="1"/>
    <col min="14" max="14" width="13" customWidth="1"/>
    <col min="15" max="15" width="12.5703125" bestFit="1" customWidth="1"/>
  </cols>
  <sheetData>
    <row r="1" spans="1:15" ht="23.25" customHeight="1" x14ac:dyDescent="0.25">
      <c r="A1" s="49" t="s">
        <v>57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5" x14ac:dyDescent="0.25">
      <c r="A2" s="1"/>
      <c r="B2" s="1"/>
      <c r="C2" s="1"/>
      <c r="D2" s="1"/>
      <c r="E2" s="1"/>
      <c r="F2" s="1"/>
      <c r="G2" s="28"/>
      <c r="H2" s="1"/>
      <c r="I2" s="1"/>
      <c r="J2" s="1"/>
      <c r="K2" s="1"/>
      <c r="L2" s="1"/>
      <c r="M2" s="1"/>
      <c r="N2" s="1" t="s">
        <v>41</v>
      </c>
    </row>
    <row r="3" spans="1:15" x14ac:dyDescent="0.25">
      <c r="A3" s="50" t="s">
        <v>0</v>
      </c>
      <c r="B3" s="50" t="s">
        <v>1</v>
      </c>
      <c r="C3" s="50" t="s">
        <v>2</v>
      </c>
      <c r="D3" s="50" t="s">
        <v>3</v>
      </c>
      <c r="E3" s="50" t="s">
        <v>4</v>
      </c>
      <c r="F3" s="50"/>
      <c r="G3" s="50"/>
      <c r="H3" s="50"/>
      <c r="I3" s="50"/>
      <c r="J3" s="50" t="s">
        <v>5</v>
      </c>
      <c r="K3" s="50"/>
      <c r="L3" s="50"/>
      <c r="M3" s="50"/>
      <c r="N3" s="50"/>
    </row>
    <row r="4" spans="1:15" ht="15" customHeight="1" x14ac:dyDescent="0.25">
      <c r="A4" s="50"/>
      <c r="B4" s="50"/>
      <c r="C4" s="50"/>
      <c r="D4" s="50"/>
      <c r="E4" s="50" t="s">
        <v>36</v>
      </c>
      <c r="F4" s="50" t="s">
        <v>37</v>
      </c>
      <c r="G4" s="50" t="s">
        <v>38</v>
      </c>
      <c r="H4" s="51" t="s">
        <v>63</v>
      </c>
      <c r="I4" s="50"/>
      <c r="J4" s="50" t="s">
        <v>36</v>
      </c>
      <c r="K4" s="50" t="s">
        <v>37</v>
      </c>
      <c r="L4" s="50" t="s">
        <v>38</v>
      </c>
      <c r="M4" s="51" t="s">
        <v>63</v>
      </c>
      <c r="N4" s="50"/>
    </row>
    <row r="5" spans="1:15" ht="85.5" customHeight="1" x14ac:dyDescent="0.25">
      <c r="A5" s="50"/>
      <c r="B5" s="50"/>
      <c r="C5" s="50"/>
      <c r="D5" s="50"/>
      <c r="E5" s="50"/>
      <c r="F5" s="50"/>
      <c r="G5" s="50"/>
      <c r="H5" s="12" t="s">
        <v>39</v>
      </c>
      <c r="I5" s="12" t="s">
        <v>40</v>
      </c>
      <c r="J5" s="50"/>
      <c r="K5" s="50"/>
      <c r="L5" s="50"/>
      <c r="M5" s="12" t="s">
        <v>39</v>
      </c>
      <c r="N5" s="12" t="s">
        <v>40</v>
      </c>
    </row>
    <row r="6" spans="1:15" x14ac:dyDescent="0.25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  <c r="L6" s="2">
        <v>12</v>
      </c>
      <c r="M6" s="2">
        <v>13</v>
      </c>
      <c r="N6" s="2">
        <v>14</v>
      </c>
    </row>
    <row r="7" spans="1:15" ht="23.25" customHeight="1" x14ac:dyDescent="0.25">
      <c r="A7" s="8">
        <v>4300000</v>
      </c>
      <c r="B7" s="3"/>
      <c r="C7" s="3"/>
      <c r="D7" s="9" t="s">
        <v>6</v>
      </c>
      <c r="E7" s="13">
        <f>SUM(E8:E42)</f>
        <v>2736650281</v>
      </c>
      <c r="F7" s="13">
        <f>SUM(F8:F42)</f>
        <v>1498448602</v>
      </c>
      <c r="G7" s="13">
        <f>SUM(G8:G42)</f>
        <v>1299404115.5600004</v>
      </c>
      <c r="H7" s="14">
        <f>G7/E7</f>
        <v>0.47481555264167141</v>
      </c>
      <c r="I7" s="14">
        <f>G7/F7</f>
        <v>0.86716629040573556</v>
      </c>
      <c r="J7" s="13">
        <f>SUM(J8:J45)</f>
        <v>483831406</v>
      </c>
      <c r="K7" s="13">
        <f t="shared" ref="K7:L7" si="0">SUM(K8:K45)</f>
        <v>172393998</v>
      </c>
      <c r="L7" s="13">
        <f t="shared" si="0"/>
        <v>119734449.70999999</v>
      </c>
      <c r="M7" s="14">
        <f>L7/J7</f>
        <v>0.24747142956238768</v>
      </c>
      <c r="N7" s="14">
        <f>L7/K7</f>
        <v>0.69453954951494301</v>
      </c>
      <c r="O7" s="22">
        <f>G7+L7</f>
        <v>1419138565.2700005</v>
      </c>
    </row>
    <row r="8" spans="1:15" ht="33.75" x14ac:dyDescent="0.25">
      <c r="A8" s="10">
        <v>4310160</v>
      </c>
      <c r="B8" s="4">
        <v>160</v>
      </c>
      <c r="C8" s="5">
        <v>111</v>
      </c>
      <c r="D8" s="11" t="s">
        <v>7</v>
      </c>
      <c r="E8" s="15">
        <v>135794452</v>
      </c>
      <c r="F8" s="15">
        <v>68425348</v>
      </c>
      <c r="G8" s="15">
        <v>64427282.060000002</v>
      </c>
      <c r="H8" s="16">
        <f t="shared" ref="H8:H42" si="1">G8/E8</f>
        <v>0.47444708610039532</v>
      </c>
      <c r="I8" s="16">
        <f t="shared" ref="I8:I42" si="2">G8/F8</f>
        <v>0.94157039668983489</v>
      </c>
      <c r="J8" s="15">
        <v>37580144</v>
      </c>
      <c r="K8" s="15">
        <v>4099900</v>
      </c>
      <c r="L8" s="15">
        <v>2393680.27</v>
      </c>
      <c r="M8" s="16">
        <f>L8/J8</f>
        <v>6.3695345872011561E-2</v>
      </c>
      <c r="N8" s="16">
        <f t="shared" ref="N8:N11" si="3">L8/K8</f>
        <v>0.58383869606575767</v>
      </c>
    </row>
    <row r="9" spans="1:15" ht="16.5" customHeight="1" x14ac:dyDescent="0.25">
      <c r="A9" s="10">
        <v>4311010</v>
      </c>
      <c r="B9" s="6">
        <v>1010</v>
      </c>
      <c r="C9" s="5">
        <v>910</v>
      </c>
      <c r="D9" s="11" t="s">
        <v>8</v>
      </c>
      <c r="E9" s="15">
        <v>837031381</v>
      </c>
      <c r="F9" s="15">
        <v>438437227</v>
      </c>
      <c r="G9" s="15">
        <v>368252135.93000001</v>
      </c>
      <c r="H9" s="16">
        <f t="shared" si="1"/>
        <v>0.43995021487730818</v>
      </c>
      <c r="I9" s="16">
        <f t="shared" si="2"/>
        <v>0.83991986367070059</v>
      </c>
      <c r="J9" s="15">
        <v>59000000</v>
      </c>
      <c r="K9" s="15">
        <v>27680000</v>
      </c>
      <c r="L9" s="15">
        <v>18066191.190000001</v>
      </c>
      <c r="M9" s="16">
        <f t="shared" ref="M9:M43" si="4">L9/J9</f>
        <v>0.3062066303389831</v>
      </c>
      <c r="N9" s="16">
        <f t="shared" si="3"/>
        <v>0.65268031755780354</v>
      </c>
    </row>
    <row r="10" spans="1:15" ht="33.75" x14ac:dyDescent="0.25">
      <c r="A10" s="10">
        <v>4311021</v>
      </c>
      <c r="B10" s="6">
        <v>1021</v>
      </c>
      <c r="C10" s="5">
        <v>921</v>
      </c>
      <c r="D10" s="11" t="s">
        <v>48</v>
      </c>
      <c r="E10" s="15">
        <v>703967463</v>
      </c>
      <c r="F10" s="15">
        <v>369308390</v>
      </c>
      <c r="G10" s="15">
        <v>294900775.72000003</v>
      </c>
      <c r="H10" s="16">
        <f t="shared" si="1"/>
        <v>0.41891250834699451</v>
      </c>
      <c r="I10" s="16">
        <f t="shared" si="2"/>
        <v>0.79852173334052889</v>
      </c>
      <c r="J10" s="15">
        <v>82619664</v>
      </c>
      <c r="K10" s="15">
        <v>36621839</v>
      </c>
      <c r="L10" s="15">
        <v>35632851.950000003</v>
      </c>
      <c r="M10" s="16">
        <f t="shared" si="4"/>
        <v>0.43128778579879001</v>
      </c>
      <c r="N10" s="16">
        <f t="shared" si="3"/>
        <v>0.97299460985561115</v>
      </c>
    </row>
    <row r="11" spans="1:15" ht="69.75" customHeight="1" x14ac:dyDescent="0.25">
      <c r="A11" s="10">
        <v>4311022</v>
      </c>
      <c r="B11" s="6">
        <v>1022</v>
      </c>
      <c r="C11" s="5">
        <v>922</v>
      </c>
      <c r="D11" s="11" t="s">
        <v>49</v>
      </c>
      <c r="E11" s="15">
        <v>42286586</v>
      </c>
      <c r="F11" s="15">
        <v>23257340</v>
      </c>
      <c r="G11" s="15">
        <v>13449658.48</v>
      </c>
      <c r="H11" s="16">
        <f t="shared" si="1"/>
        <v>0.31805969108028725</v>
      </c>
      <c r="I11" s="16">
        <f t="shared" si="2"/>
        <v>0.57829736676679278</v>
      </c>
      <c r="J11" s="15">
        <v>780000</v>
      </c>
      <c r="K11" s="15">
        <v>668000</v>
      </c>
      <c r="L11" s="15">
        <v>168000</v>
      </c>
      <c r="M11" s="16">
        <f t="shared" si="4"/>
        <v>0.2153846153846154</v>
      </c>
      <c r="N11" s="16">
        <f t="shared" si="3"/>
        <v>0.25149700598802394</v>
      </c>
    </row>
    <row r="12" spans="1:15" ht="45" x14ac:dyDescent="0.25">
      <c r="A12" s="10">
        <v>4311023</v>
      </c>
      <c r="B12" s="6">
        <v>1023</v>
      </c>
      <c r="C12" s="5">
        <v>922</v>
      </c>
      <c r="D12" s="11" t="s">
        <v>50</v>
      </c>
      <c r="E12" s="15">
        <v>12343008</v>
      </c>
      <c r="F12" s="15">
        <v>6967283</v>
      </c>
      <c r="G12" s="15">
        <v>3863711.49</v>
      </c>
      <c r="H12" s="16">
        <f t="shared" si="1"/>
        <v>0.31302835500066112</v>
      </c>
      <c r="I12" s="16">
        <f t="shared" si="2"/>
        <v>0.55455067491875965</v>
      </c>
      <c r="J12" s="15">
        <v>2500000</v>
      </c>
      <c r="K12" s="15">
        <v>2500000</v>
      </c>
      <c r="L12" s="15"/>
      <c r="M12" s="16">
        <f t="shared" si="4"/>
        <v>0</v>
      </c>
      <c r="N12" s="16">
        <v>0</v>
      </c>
    </row>
    <row r="13" spans="1:15" ht="33.75" x14ac:dyDescent="0.25">
      <c r="A13" s="10">
        <v>4311031</v>
      </c>
      <c r="B13" s="6">
        <v>1031</v>
      </c>
      <c r="C13" s="5">
        <v>921</v>
      </c>
      <c r="D13" s="11" t="s">
        <v>51</v>
      </c>
      <c r="E13" s="15">
        <v>564720565</v>
      </c>
      <c r="F13" s="15">
        <v>350786822</v>
      </c>
      <c r="G13" s="15">
        <v>349297008</v>
      </c>
      <c r="H13" s="16">
        <f t="shared" si="1"/>
        <v>0.61853070287957368</v>
      </c>
      <c r="I13" s="16">
        <f t="shared" si="2"/>
        <v>0.99575293623772443</v>
      </c>
      <c r="J13" s="15"/>
      <c r="K13" s="15"/>
      <c r="L13" s="15"/>
      <c r="M13" s="16"/>
      <c r="N13" s="16"/>
    </row>
    <row r="14" spans="1:15" ht="67.5" x14ac:dyDescent="0.25">
      <c r="A14" s="10">
        <v>4311032</v>
      </c>
      <c r="B14" s="6">
        <v>1032</v>
      </c>
      <c r="C14" s="5">
        <v>922</v>
      </c>
      <c r="D14" s="11" t="s">
        <v>52</v>
      </c>
      <c r="E14" s="15">
        <v>36652900</v>
      </c>
      <c r="F14" s="15">
        <v>22647020</v>
      </c>
      <c r="G14" s="15">
        <v>22647020</v>
      </c>
      <c r="H14" s="16">
        <f t="shared" si="1"/>
        <v>0.61787798509804137</v>
      </c>
      <c r="I14" s="16">
        <f t="shared" si="2"/>
        <v>1</v>
      </c>
      <c r="J14" s="15"/>
      <c r="K14" s="15"/>
      <c r="L14" s="15"/>
      <c r="M14" s="16"/>
      <c r="N14" s="16"/>
    </row>
    <row r="15" spans="1:15" ht="45" x14ac:dyDescent="0.25">
      <c r="A15" s="10">
        <v>4311033</v>
      </c>
      <c r="B15" s="6">
        <v>1033</v>
      </c>
      <c r="C15" s="5">
        <v>922</v>
      </c>
      <c r="D15" s="11" t="s">
        <v>53</v>
      </c>
      <c r="E15" s="15">
        <v>3127000</v>
      </c>
      <c r="F15" s="15">
        <v>1932167</v>
      </c>
      <c r="G15" s="15">
        <v>1839694.32</v>
      </c>
      <c r="H15" s="16">
        <f t="shared" si="1"/>
        <v>0.58832565398145187</v>
      </c>
      <c r="I15" s="16">
        <f t="shared" si="2"/>
        <v>0.95214043092548417</v>
      </c>
      <c r="J15" s="15"/>
      <c r="K15" s="15"/>
      <c r="L15" s="15"/>
      <c r="M15" s="16"/>
      <c r="N15" s="16"/>
    </row>
    <row r="16" spans="1:15" ht="33.75" x14ac:dyDescent="0.25">
      <c r="A16" s="10">
        <v>4311070</v>
      </c>
      <c r="B16" s="6">
        <v>1070</v>
      </c>
      <c r="C16" s="5">
        <v>960</v>
      </c>
      <c r="D16" s="11" t="s">
        <v>12</v>
      </c>
      <c r="E16" s="15">
        <v>76291786</v>
      </c>
      <c r="F16" s="15">
        <v>42285220</v>
      </c>
      <c r="G16" s="15">
        <v>31668391.640000001</v>
      </c>
      <c r="H16" s="16">
        <f t="shared" si="1"/>
        <v>0.41509569116654316</v>
      </c>
      <c r="I16" s="16">
        <f t="shared" si="2"/>
        <v>0.7489234214697239</v>
      </c>
      <c r="J16" s="15">
        <v>1700000</v>
      </c>
      <c r="K16" s="15"/>
      <c r="L16" s="15"/>
      <c r="M16" s="16">
        <f t="shared" ref="M16" si="5">L16/J16</f>
        <v>0</v>
      </c>
      <c r="N16" s="16">
        <v>0</v>
      </c>
    </row>
    <row r="17" spans="1:14" ht="22.5" x14ac:dyDescent="0.25">
      <c r="A17" s="10">
        <v>4311080</v>
      </c>
      <c r="B17" s="6">
        <v>1080</v>
      </c>
      <c r="C17" s="5">
        <v>960</v>
      </c>
      <c r="D17" s="11" t="s">
        <v>13</v>
      </c>
      <c r="E17" s="15">
        <v>98948800</v>
      </c>
      <c r="F17" s="15">
        <v>54098942</v>
      </c>
      <c r="G17" s="15">
        <v>51857671.659999996</v>
      </c>
      <c r="H17" s="16">
        <f t="shared" si="1"/>
        <v>0.52408590766133589</v>
      </c>
      <c r="I17" s="16">
        <f t="shared" si="2"/>
        <v>0.95857090255110711</v>
      </c>
      <c r="J17" s="15">
        <v>750000</v>
      </c>
      <c r="K17" s="15">
        <v>750000</v>
      </c>
      <c r="L17" s="15"/>
      <c r="M17" s="16">
        <f t="shared" si="4"/>
        <v>0</v>
      </c>
      <c r="N17" s="16">
        <v>0</v>
      </c>
    </row>
    <row r="18" spans="1:14" ht="22.5" x14ac:dyDescent="0.25">
      <c r="A18" s="10">
        <v>4311141</v>
      </c>
      <c r="B18" s="6">
        <v>1141</v>
      </c>
      <c r="C18" s="5">
        <v>990</v>
      </c>
      <c r="D18" s="11" t="s">
        <v>14</v>
      </c>
      <c r="E18" s="15">
        <v>46651490</v>
      </c>
      <c r="F18" s="15">
        <v>23833070</v>
      </c>
      <c r="G18" s="15">
        <v>20446955.440000001</v>
      </c>
      <c r="H18" s="16">
        <f t="shared" si="1"/>
        <v>0.43829158382722611</v>
      </c>
      <c r="I18" s="16">
        <f t="shared" si="2"/>
        <v>0.85792369342262664</v>
      </c>
      <c r="J18" s="15"/>
      <c r="K18" s="15"/>
      <c r="L18" s="15"/>
      <c r="M18" s="16"/>
      <c r="N18" s="16"/>
    </row>
    <row r="19" spans="1:14" x14ac:dyDescent="0.25">
      <c r="A19" s="10">
        <v>4311142</v>
      </c>
      <c r="B19" s="6">
        <v>1142</v>
      </c>
      <c r="C19" s="5">
        <v>990</v>
      </c>
      <c r="D19" s="11" t="s">
        <v>15</v>
      </c>
      <c r="E19" s="15">
        <v>79640</v>
      </c>
      <c r="F19" s="15">
        <v>19910</v>
      </c>
      <c r="G19" s="15">
        <v>19910</v>
      </c>
      <c r="H19" s="16">
        <f t="shared" si="1"/>
        <v>0.25</v>
      </c>
      <c r="I19" s="16">
        <v>0</v>
      </c>
      <c r="J19" s="15"/>
      <c r="K19" s="15"/>
      <c r="L19" s="15"/>
      <c r="M19" s="16"/>
      <c r="N19" s="16"/>
    </row>
    <row r="20" spans="1:14" ht="33.75" x14ac:dyDescent="0.25">
      <c r="A20" s="10">
        <v>4311151</v>
      </c>
      <c r="B20" s="6">
        <v>1151</v>
      </c>
      <c r="C20" s="5">
        <v>990</v>
      </c>
      <c r="D20" s="11" t="s">
        <v>16</v>
      </c>
      <c r="E20" s="15">
        <v>10677854</v>
      </c>
      <c r="F20" s="15">
        <v>5778554</v>
      </c>
      <c r="G20" s="15">
        <v>3609627.86</v>
      </c>
      <c r="H20" s="16">
        <f t="shared" si="1"/>
        <v>0.33804806284109146</v>
      </c>
      <c r="I20" s="16">
        <f t="shared" si="2"/>
        <v>0.62465936287867174</v>
      </c>
      <c r="J20" s="15"/>
      <c r="K20" s="15"/>
      <c r="L20" s="15"/>
      <c r="M20" s="16"/>
      <c r="N20" s="16"/>
    </row>
    <row r="21" spans="1:14" ht="33.75" x14ac:dyDescent="0.25">
      <c r="A21" s="10">
        <v>4311152</v>
      </c>
      <c r="B21" s="6">
        <v>1152</v>
      </c>
      <c r="C21" s="5">
        <v>990</v>
      </c>
      <c r="D21" s="11" t="s">
        <v>17</v>
      </c>
      <c r="E21" s="15">
        <v>2653000</v>
      </c>
      <c r="F21" s="15">
        <v>1639161</v>
      </c>
      <c r="G21" s="15">
        <v>1639161</v>
      </c>
      <c r="H21" s="16">
        <f t="shared" si="1"/>
        <v>0.61785186581228801</v>
      </c>
      <c r="I21" s="16">
        <f t="shared" si="2"/>
        <v>1</v>
      </c>
      <c r="J21" s="15"/>
      <c r="K21" s="15"/>
      <c r="L21" s="15"/>
      <c r="M21" s="16"/>
      <c r="N21" s="16"/>
    </row>
    <row r="22" spans="1:14" ht="56.25" x14ac:dyDescent="0.25">
      <c r="A22" s="10">
        <v>4311200</v>
      </c>
      <c r="B22" s="6">
        <v>1200</v>
      </c>
      <c r="C22" s="5">
        <v>990</v>
      </c>
      <c r="D22" s="11" t="s">
        <v>18</v>
      </c>
      <c r="E22" s="15">
        <v>3023700</v>
      </c>
      <c r="F22" s="15">
        <v>1497300</v>
      </c>
      <c r="G22" s="15">
        <v>966348</v>
      </c>
      <c r="H22" s="16">
        <f t="shared" si="1"/>
        <v>0.31959122928861988</v>
      </c>
      <c r="I22" s="16">
        <f t="shared" si="2"/>
        <v>0.64539370867561607</v>
      </c>
      <c r="J22" s="15"/>
      <c r="K22" s="15"/>
      <c r="L22" s="15"/>
      <c r="M22" s="16"/>
      <c r="N22" s="16"/>
    </row>
    <row r="23" spans="1:14" ht="66" customHeight="1" x14ac:dyDescent="0.25">
      <c r="A23" s="10">
        <v>4311210</v>
      </c>
      <c r="B23" s="6">
        <v>1210</v>
      </c>
      <c r="C23" s="5">
        <v>990</v>
      </c>
      <c r="D23" s="11" t="s">
        <v>54</v>
      </c>
      <c r="E23" s="15">
        <v>2791400</v>
      </c>
      <c r="F23" s="15">
        <v>2791400</v>
      </c>
      <c r="G23" s="15">
        <v>372796.2</v>
      </c>
      <c r="H23" s="16">
        <f t="shared" si="1"/>
        <v>0.13355169449021997</v>
      </c>
      <c r="I23" s="16">
        <f t="shared" si="2"/>
        <v>0.13355169449021997</v>
      </c>
      <c r="J23" s="15"/>
      <c r="K23" s="15"/>
      <c r="L23" s="15"/>
      <c r="M23" s="16"/>
      <c r="N23" s="16"/>
    </row>
    <row r="24" spans="1:14" ht="22.5" x14ac:dyDescent="0.25">
      <c r="A24" s="10">
        <v>4313105</v>
      </c>
      <c r="B24" s="6">
        <v>3105</v>
      </c>
      <c r="C24" s="7">
        <v>1010</v>
      </c>
      <c r="D24" s="11" t="s">
        <v>19</v>
      </c>
      <c r="E24" s="15">
        <v>25688980</v>
      </c>
      <c r="F24" s="15">
        <v>12645352</v>
      </c>
      <c r="G24" s="15">
        <v>11268344.369999999</v>
      </c>
      <c r="H24" s="16">
        <f t="shared" si="1"/>
        <v>0.43864506765157663</v>
      </c>
      <c r="I24" s="16">
        <f t="shared" si="2"/>
        <v>0.89110563074875249</v>
      </c>
      <c r="J24" s="15">
        <v>7000000</v>
      </c>
      <c r="K24" s="15">
        <v>7000000</v>
      </c>
      <c r="L24" s="15"/>
      <c r="M24" s="16">
        <f t="shared" ref="M24" si="6">L24/J24</f>
        <v>0</v>
      </c>
      <c r="N24" s="16">
        <f t="shared" ref="N24" si="7">L24/K24</f>
        <v>0</v>
      </c>
    </row>
    <row r="25" spans="1:14" ht="55.5" customHeight="1" x14ac:dyDescent="0.25">
      <c r="A25" s="10">
        <v>4313111</v>
      </c>
      <c r="B25" s="6">
        <v>3111</v>
      </c>
      <c r="C25" s="7">
        <v>1040</v>
      </c>
      <c r="D25" s="11" t="s">
        <v>20</v>
      </c>
      <c r="E25" s="15">
        <v>138000</v>
      </c>
      <c r="F25" s="15">
        <v>138000</v>
      </c>
      <c r="G25" s="15">
        <v>63900</v>
      </c>
      <c r="H25" s="16">
        <f t="shared" si="1"/>
        <v>0.46304347826086956</v>
      </c>
      <c r="I25" s="16">
        <v>0</v>
      </c>
      <c r="J25" s="15"/>
      <c r="K25" s="15"/>
      <c r="L25" s="15"/>
      <c r="M25" s="16"/>
      <c r="N25" s="16"/>
    </row>
    <row r="26" spans="1:14" ht="22.5" x14ac:dyDescent="0.25">
      <c r="A26" s="10">
        <v>4313121</v>
      </c>
      <c r="B26" s="6">
        <v>3121</v>
      </c>
      <c r="C26" s="7">
        <v>1040</v>
      </c>
      <c r="D26" s="11" t="s">
        <v>21</v>
      </c>
      <c r="E26" s="15">
        <v>8754147</v>
      </c>
      <c r="F26" s="15">
        <v>4359947</v>
      </c>
      <c r="G26" s="15">
        <v>4319558.41</v>
      </c>
      <c r="H26" s="16">
        <f t="shared" si="1"/>
        <v>0.49342996068034956</v>
      </c>
      <c r="I26" s="16">
        <f t="shared" si="2"/>
        <v>0.99073644931922344</v>
      </c>
      <c r="J26" s="15"/>
      <c r="K26" s="15"/>
      <c r="L26" s="15"/>
      <c r="M26" s="16"/>
      <c r="N26" s="16"/>
    </row>
    <row r="27" spans="1:14" ht="22.5" x14ac:dyDescent="0.25">
      <c r="A27" s="10">
        <v>4313123</v>
      </c>
      <c r="B27" s="6">
        <v>3123</v>
      </c>
      <c r="C27" s="7">
        <v>1040</v>
      </c>
      <c r="D27" s="11" t="s">
        <v>22</v>
      </c>
      <c r="E27" s="15">
        <v>450000</v>
      </c>
      <c r="F27" s="15">
        <v>275000</v>
      </c>
      <c r="G27" s="15">
        <v>95000</v>
      </c>
      <c r="H27" s="16">
        <f t="shared" si="1"/>
        <v>0.21111111111111111</v>
      </c>
      <c r="I27" s="16">
        <v>0</v>
      </c>
      <c r="J27" s="15"/>
      <c r="K27" s="15"/>
      <c r="L27" s="15"/>
      <c r="M27" s="16"/>
      <c r="N27" s="16"/>
    </row>
    <row r="28" spans="1:14" ht="22.5" x14ac:dyDescent="0.25">
      <c r="A28" s="10">
        <v>4313132</v>
      </c>
      <c r="B28" s="6">
        <v>3132</v>
      </c>
      <c r="C28" s="7">
        <v>1040</v>
      </c>
      <c r="D28" s="11" t="s">
        <v>23</v>
      </c>
      <c r="E28" s="15">
        <v>20348438</v>
      </c>
      <c r="F28" s="15">
        <v>10723398</v>
      </c>
      <c r="G28" s="15">
        <v>8924726.8499999996</v>
      </c>
      <c r="H28" s="16">
        <f t="shared" si="1"/>
        <v>0.43859518111414741</v>
      </c>
      <c r="I28" s="16">
        <f t="shared" si="2"/>
        <v>0.8322666798341346</v>
      </c>
      <c r="J28" s="15">
        <v>468000</v>
      </c>
      <c r="K28" s="15"/>
      <c r="L28" s="15"/>
      <c r="M28" s="16">
        <f t="shared" ref="M28" si="8">L28/J28</f>
        <v>0</v>
      </c>
      <c r="N28" s="16">
        <v>0</v>
      </c>
    </row>
    <row r="29" spans="1:14" ht="22.5" x14ac:dyDescent="0.25">
      <c r="A29" s="10">
        <v>4313133</v>
      </c>
      <c r="B29" s="6">
        <v>3133</v>
      </c>
      <c r="C29" s="7">
        <v>1040</v>
      </c>
      <c r="D29" s="11" t="s">
        <v>24</v>
      </c>
      <c r="E29" s="15">
        <v>64000</v>
      </c>
      <c r="F29" s="15"/>
      <c r="G29" s="15"/>
      <c r="H29" s="16">
        <f t="shared" si="1"/>
        <v>0</v>
      </c>
      <c r="I29" s="16">
        <v>0</v>
      </c>
      <c r="J29" s="15"/>
      <c r="K29" s="15"/>
      <c r="L29" s="15"/>
      <c r="M29" s="16"/>
      <c r="N29" s="16"/>
    </row>
    <row r="30" spans="1:14" ht="22.5" x14ac:dyDescent="0.25">
      <c r="A30" s="10">
        <v>4313210</v>
      </c>
      <c r="B30" s="6">
        <v>3210</v>
      </c>
      <c r="C30" s="7">
        <v>1050</v>
      </c>
      <c r="D30" s="11" t="s">
        <v>25</v>
      </c>
      <c r="E30" s="15">
        <v>100000</v>
      </c>
      <c r="F30" s="15">
        <v>85000</v>
      </c>
      <c r="G30" s="15">
        <v>15180.71</v>
      </c>
      <c r="H30" s="16">
        <f t="shared" si="1"/>
        <v>0.1518071</v>
      </c>
      <c r="I30" s="16">
        <v>0</v>
      </c>
      <c r="J30" s="15"/>
      <c r="K30" s="15"/>
      <c r="L30" s="15"/>
      <c r="M30" s="16"/>
      <c r="N30" s="16"/>
    </row>
    <row r="31" spans="1:14" ht="245.25" customHeight="1" x14ac:dyDescent="0.25">
      <c r="A31" s="10">
        <v>4313221</v>
      </c>
      <c r="B31" s="6">
        <v>3221</v>
      </c>
      <c r="C31" s="7">
        <v>1060</v>
      </c>
      <c r="D31" s="26" t="s">
        <v>58</v>
      </c>
      <c r="E31" s="15"/>
      <c r="F31" s="15"/>
      <c r="G31" s="15"/>
      <c r="H31" s="16"/>
      <c r="I31" s="16"/>
      <c r="J31" s="15">
        <v>18398878</v>
      </c>
      <c r="K31" s="15"/>
      <c r="L31" s="15"/>
      <c r="M31" s="16"/>
      <c r="N31" s="16"/>
    </row>
    <row r="32" spans="1:14" ht="294.75" customHeight="1" x14ac:dyDescent="0.25">
      <c r="A32" s="10">
        <v>4313222</v>
      </c>
      <c r="B32" s="6">
        <v>3222</v>
      </c>
      <c r="C32" s="7">
        <v>1060</v>
      </c>
      <c r="D32" s="27" t="s">
        <v>59</v>
      </c>
      <c r="E32" s="15"/>
      <c r="F32" s="15"/>
      <c r="G32" s="15"/>
      <c r="H32" s="16"/>
      <c r="I32" s="16"/>
      <c r="J32" s="15">
        <v>66326735</v>
      </c>
      <c r="K32" s="15"/>
      <c r="L32" s="15"/>
      <c r="M32" s="16"/>
      <c r="N32" s="16"/>
    </row>
    <row r="33" spans="1:14" ht="33.75" x14ac:dyDescent="0.25">
      <c r="A33" s="10">
        <v>4313241</v>
      </c>
      <c r="B33" s="6">
        <v>3241</v>
      </c>
      <c r="C33" s="7">
        <v>1090</v>
      </c>
      <c r="D33" s="11" t="s">
        <v>26</v>
      </c>
      <c r="E33" s="15">
        <v>6453773</v>
      </c>
      <c r="F33" s="15">
        <v>3210529</v>
      </c>
      <c r="G33" s="15">
        <v>2759033.89</v>
      </c>
      <c r="H33" s="16">
        <f t="shared" si="1"/>
        <v>0.4275071171545699</v>
      </c>
      <c r="I33" s="16">
        <f t="shared" si="2"/>
        <v>0.85937049314925984</v>
      </c>
      <c r="J33" s="15"/>
      <c r="K33" s="15"/>
      <c r="L33" s="15"/>
      <c r="M33" s="16"/>
      <c r="N33" s="16"/>
    </row>
    <row r="34" spans="1:14" ht="22.5" x14ac:dyDescent="0.25">
      <c r="A34" s="10">
        <v>4313242</v>
      </c>
      <c r="B34" s="6">
        <v>3242</v>
      </c>
      <c r="C34" s="7">
        <v>1090</v>
      </c>
      <c r="D34" s="11" t="s">
        <v>27</v>
      </c>
      <c r="E34" s="15">
        <v>6605736</v>
      </c>
      <c r="F34" s="15">
        <v>3669000</v>
      </c>
      <c r="G34" s="15">
        <v>3658840</v>
      </c>
      <c r="H34" s="16">
        <f t="shared" si="1"/>
        <v>0.55388831766815994</v>
      </c>
      <c r="I34" s="16">
        <v>0</v>
      </c>
      <c r="J34" s="15"/>
      <c r="K34" s="15"/>
      <c r="L34" s="15"/>
      <c r="M34" s="16"/>
      <c r="N34" s="16"/>
    </row>
    <row r="35" spans="1:14" x14ac:dyDescent="0.25">
      <c r="A35" s="10">
        <v>4314010</v>
      </c>
      <c r="B35" s="6">
        <v>4010</v>
      </c>
      <c r="C35" s="5">
        <v>821</v>
      </c>
      <c r="D35" s="11" t="s">
        <v>28</v>
      </c>
      <c r="E35" s="15">
        <v>3660000</v>
      </c>
      <c r="F35" s="15">
        <v>1700680</v>
      </c>
      <c r="G35" s="15">
        <v>1700574.99</v>
      </c>
      <c r="H35" s="16">
        <f t="shared" si="1"/>
        <v>0.46463797540983609</v>
      </c>
      <c r="I35" s="16">
        <f t="shared" si="2"/>
        <v>0.99993825411012061</v>
      </c>
      <c r="J35" s="15"/>
      <c r="K35" s="15"/>
      <c r="L35" s="15"/>
      <c r="M35" s="16"/>
      <c r="N35" s="16"/>
    </row>
    <row r="36" spans="1:14" x14ac:dyDescent="0.25">
      <c r="A36" s="10">
        <v>4314030</v>
      </c>
      <c r="B36" s="6">
        <v>4030</v>
      </c>
      <c r="C36" s="5">
        <v>824</v>
      </c>
      <c r="D36" s="11" t="s">
        <v>29</v>
      </c>
      <c r="E36" s="15">
        <v>29245300</v>
      </c>
      <c r="F36" s="15">
        <v>15067150</v>
      </c>
      <c r="G36" s="15">
        <v>13604822.130000001</v>
      </c>
      <c r="H36" s="16">
        <f t="shared" si="1"/>
        <v>0.4651968736856863</v>
      </c>
      <c r="I36" s="16">
        <f t="shared" si="2"/>
        <v>0.90294595394616772</v>
      </c>
      <c r="J36" s="15">
        <v>1435000</v>
      </c>
      <c r="K36" s="15"/>
      <c r="L36" s="15"/>
      <c r="M36" s="16">
        <f t="shared" ref="M36:M37" si="9">L36/J36</f>
        <v>0</v>
      </c>
      <c r="N36" s="16">
        <v>0</v>
      </c>
    </row>
    <row r="37" spans="1:14" ht="33.75" x14ac:dyDescent="0.25">
      <c r="A37" s="10">
        <v>4314060</v>
      </c>
      <c r="B37" s="6">
        <v>4060</v>
      </c>
      <c r="C37" s="5">
        <v>828</v>
      </c>
      <c r="D37" s="11" t="s">
        <v>30</v>
      </c>
      <c r="E37" s="15">
        <v>7663800</v>
      </c>
      <c r="F37" s="15">
        <v>4781500</v>
      </c>
      <c r="G37" s="15">
        <v>3731788.47</v>
      </c>
      <c r="H37" s="16">
        <f t="shared" si="1"/>
        <v>0.48693708995537466</v>
      </c>
      <c r="I37" s="16">
        <f t="shared" si="2"/>
        <v>0.78046396946564889</v>
      </c>
      <c r="J37" s="15">
        <v>200000</v>
      </c>
      <c r="K37" s="15">
        <v>200000</v>
      </c>
      <c r="L37" s="15">
        <v>199699.42</v>
      </c>
      <c r="M37" s="16">
        <f t="shared" si="9"/>
        <v>0.99849710000000003</v>
      </c>
      <c r="N37" s="16">
        <f t="shared" ref="N37" si="10">L37/K37</f>
        <v>0.99849710000000003</v>
      </c>
    </row>
    <row r="38" spans="1:14" ht="22.5" x14ac:dyDescent="0.25">
      <c r="A38" s="10">
        <v>4314081</v>
      </c>
      <c r="B38" s="6">
        <v>4081</v>
      </c>
      <c r="C38" s="5">
        <v>829</v>
      </c>
      <c r="D38" s="11" t="s">
        <v>31</v>
      </c>
      <c r="E38" s="15">
        <v>3073790</v>
      </c>
      <c r="F38" s="15">
        <v>1581970</v>
      </c>
      <c r="G38" s="15">
        <v>1457441.49</v>
      </c>
      <c r="H38" s="16">
        <f t="shared" si="1"/>
        <v>0.47415128879982044</v>
      </c>
      <c r="I38" s="16">
        <f t="shared" si="2"/>
        <v>0.92128263494250839</v>
      </c>
      <c r="J38" s="15"/>
      <c r="K38" s="15"/>
      <c r="L38" s="15"/>
      <c r="M38" s="16"/>
      <c r="N38" s="16"/>
    </row>
    <row r="39" spans="1:14" ht="22.5" x14ac:dyDescent="0.25">
      <c r="A39" s="10">
        <v>4314082</v>
      </c>
      <c r="B39" s="6">
        <v>4082</v>
      </c>
      <c r="C39" s="5">
        <v>829</v>
      </c>
      <c r="D39" s="11" t="s">
        <v>32</v>
      </c>
      <c r="E39" s="15">
        <v>416900</v>
      </c>
      <c r="F39" s="15">
        <v>175000</v>
      </c>
      <c r="G39" s="15"/>
      <c r="H39" s="16">
        <f t="shared" si="1"/>
        <v>0</v>
      </c>
      <c r="I39" s="16">
        <f t="shared" si="2"/>
        <v>0</v>
      </c>
      <c r="J39" s="15"/>
      <c r="K39" s="15"/>
      <c r="L39" s="15"/>
      <c r="M39" s="16"/>
      <c r="N39" s="16"/>
    </row>
    <row r="40" spans="1:14" ht="33.75" x14ac:dyDescent="0.25">
      <c r="A40" s="10">
        <v>4315031</v>
      </c>
      <c r="B40" s="6">
        <v>5031</v>
      </c>
      <c r="C40" s="5">
        <v>810</v>
      </c>
      <c r="D40" s="11" t="s">
        <v>33</v>
      </c>
      <c r="E40" s="15">
        <v>44527192</v>
      </c>
      <c r="F40" s="15">
        <v>24631722</v>
      </c>
      <c r="G40" s="15">
        <v>18517986.449999999</v>
      </c>
      <c r="H40" s="16">
        <f t="shared" si="1"/>
        <v>0.41588040067741078</v>
      </c>
      <c r="I40" s="16">
        <f t="shared" si="2"/>
        <v>0.75179422900274695</v>
      </c>
      <c r="J40" s="15"/>
      <c r="K40" s="15"/>
      <c r="L40" s="15"/>
      <c r="M40" s="16"/>
      <c r="N40" s="16"/>
    </row>
    <row r="41" spans="1:14" ht="56.25" x14ac:dyDescent="0.25">
      <c r="A41" s="10">
        <v>4315061</v>
      </c>
      <c r="B41" s="6">
        <v>5061</v>
      </c>
      <c r="C41" s="5">
        <v>810</v>
      </c>
      <c r="D41" s="11" t="s">
        <v>34</v>
      </c>
      <c r="E41" s="15">
        <v>120000</v>
      </c>
      <c r="F41" s="15">
        <v>75000</v>
      </c>
      <c r="G41" s="15">
        <v>28770</v>
      </c>
      <c r="H41" s="16">
        <f t="shared" si="1"/>
        <v>0.23974999999999999</v>
      </c>
      <c r="I41" s="16">
        <v>0</v>
      </c>
      <c r="J41" s="15"/>
      <c r="K41" s="15"/>
      <c r="L41" s="15"/>
      <c r="M41" s="16"/>
      <c r="N41" s="16"/>
    </row>
    <row r="42" spans="1:14" ht="27.75" customHeight="1" x14ac:dyDescent="0.25">
      <c r="A42" s="10">
        <v>4316011</v>
      </c>
      <c r="B42" s="6">
        <v>6011</v>
      </c>
      <c r="C42" s="5">
        <v>610</v>
      </c>
      <c r="D42" s="11" t="s">
        <v>35</v>
      </c>
      <c r="E42" s="15">
        <v>2299200</v>
      </c>
      <c r="F42" s="15">
        <v>1624200</v>
      </c>
      <c r="G42" s="15"/>
      <c r="H42" s="16">
        <f t="shared" si="1"/>
        <v>0</v>
      </c>
      <c r="I42" s="16">
        <f t="shared" si="2"/>
        <v>0</v>
      </c>
      <c r="J42" s="15">
        <v>183916769</v>
      </c>
      <c r="K42" s="15">
        <v>76290994</v>
      </c>
      <c r="L42" s="15">
        <v>59189531.329999998</v>
      </c>
      <c r="M42" s="16">
        <f t="shared" si="4"/>
        <v>0.32182781185113141</v>
      </c>
      <c r="N42" s="16">
        <f t="shared" ref="N42:N45" si="11">L42/K42</f>
        <v>0.77583903717390279</v>
      </c>
    </row>
    <row r="43" spans="1:14" ht="27.75" customHeight="1" x14ac:dyDescent="0.25">
      <c r="A43" s="23">
        <v>4316015</v>
      </c>
      <c r="B43" s="6">
        <v>6015</v>
      </c>
      <c r="C43" s="5">
        <v>620</v>
      </c>
      <c r="D43" s="11" t="s">
        <v>55</v>
      </c>
      <c r="E43" s="24"/>
      <c r="F43" s="15"/>
      <c r="G43" s="15"/>
      <c r="H43" s="16"/>
      <c r="I43" s="16"/>
      <c r="J43" s="19">
        <v>5125144</v>
      </c>
      <c r="K43" s="19">
        <v>5125144</v>
      </c>
      <c r="L43" s="19">
        <v>1648143.98</v>
      </c>
      <c r="M43" s="16">
        <f t="shared" si="4"/>
        <v>0.32158003365368854</v>
      </c>
      <c r="N43" s="16">
        <f t="shared" si="11"/>
        <v>0.32158003365368854</v>
      </c>
    </row>
    <row r="44" spans="1:14" s="18" customFormat="1" ht="27.75" customHeight="1" x14ac:dyDescent="0.25">
      <c r="A44" s="20">
        <v>4316017</v>
      </c>
      <c r="B44" s="6">
        <v>6017</v>
      </c>
      <c r="C44" s="5">
        <v>620</v>
      </c>
      <c r="D44" s="11" t="s">
        <v>45</v>
      </c>
      <c r="E44" s="25"/>
      <c r="F44" s="17"/>
      <c r="G44" s="17"/>
      <c r="H44" s="17"/>
      <c r="I44" s="17"/>
      <c r="J44" s="19">
        <v>4598721</v>
      </c>
      <c r="K44" s="19">
        <v>4598721</v>
      </c>
      <c r="L44" s="19">
        <v>2436351.5699999998</v>
      </c>
      <c r="M44" s="16">
        <f>L44/J44</f>
        <v>0.52978895001458015</v>
      </c>
      <c r="N44" s="16">
        <f t="shared" si="11"/>
        <v>0.52978895001458015</v>
      </c>
    </row>
    <row r="45" spans="1:14" s="18" customFormat="1" ht="30.75" customHeight="1" x14ac:dyDescent="0.25">
      <c r="A45" s="20">
        <v>4317310</v>
      </c>
      <c r="B45" s="6">
        <v>7310</v>
      </c>
      <c r="C45" s="5">
        <v>443</v>
      </c>
      <c r="D45" s="11" t="s">
        <v>46</v>
      </c>
      <c r="E45" s="25"/>
      <c r="F45" s="17"/>
      <c r="G45" s="17"/>
      <c r="H45" s="17"/>
      <c r="I45" s="17"/>
      <c r="J45" s="19">
        <v>11432351</v>
      </c>
      <c r="K45" s="19">
        <f>6900000-40600</f>
        <v>6859400</v>
      </c>
      <c r="L45" s="19"/>
      <c r="M45" s="16">
        <f>L45/J45</f>
        <v>0</v>
      </c>
      <c r="N45" s="16">
        <f t="shared" si="11"/>
        <v>0</v>
      </c>
    </row>
  </sheetData>
  <mergeCells count="15">
    <mergeCell ref="A1:N1"/>
    <mergeCell ref="A3:A5"/>
    <mergeCell ref="B3:B5"/>
    <mergeCell ref="C3:C5"/>
    <mergeCell ref="D3:D5"/>
    <mergeCell ref="E3:I3"/>
    <mergeCell ref="J3:N3"/>
    <mergeCell ref="E4:E5"/>
    <mergeCell ref="F4:F5"/>
    <mergeCell ref="G4:G5"/>
    <mergeCell ref="H4:I4"/>
    <mergeCell ref="J4:J5"/>
    <mergeCell ref="K4:K5"/>
    <mergeCell ref="L4:L5"/>
    <mergeCell ref="M4:N4"/>
  </mergeCells>
  <pageMargins left="0.31496062992125984" right="0.31496062992125984" top="0.35433070866141736" bottom="0.15748031496062992" header="0.31496062992125984" footer="0.31496062992125984"/>
  <pageSetup paperSize="9" scale="71" orientation="landscape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3"/>
  <sheetViews>
    <sheetView view="pageBreakPreview" zoomScale="98" zoomScaleNormal="110" zoomScaleSheetLayoutView="98" workbookViewId="0">
      <selection activeCell="M4" activeCellId="1" sqref="H4:I4 M4:N4"/>
    </sheetView>
  </sheetViews>
  <sheetFormatPr defaultRowHeight="15" x14ac:dyDescent="0.25"/>
  <cols>
    <col min="4" max="4" width="31.140625" customWidth="1"/>
    <col min="5" max="5" width="14" customWidth="1"/>
    <col min="6" max="7" width="14.85546875" customWidth="1"/>
    <col min="8" max="8" width="12.5703125" customWidth="1"/>
    <col min="9" max="9" width="12.28515625" customWidth="1"/>
    <col min="10" max="10" width="11.85546875" customWidth="1"/>
    <col min="11" max="11" width="12.42578125" customWidth="1"/>
    <col min="12" max="12" width="14.85546875" customWidth="1"/>
    <col min="13" max="13" width="12.140625" customWidth="1"/>
    <col min="14" max="14" width="13" customWidth="1"/>
  </cols>
  <sheetData>
    <row r="1" spans="1:14" ht="23.25" customHeight="1" x14ac:dyDescent="0.25">
      <c r="A1" s="49" t="s">
        <v>56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 t="s">
        <v>41</v>
      </c>
    </row>
    <row r="3" spans="1:14" x14ac:dyDescent="0.25">
      <c r="A3" s="50" t="s">
        <v>0</v>
      </c>
      <c r="B3" s="50" t="s">
        <v>1</v>
      </c>
      <c r="C3" s="50" t="s">
        <v>2</v>
      </c>
      <c r="D3" s="50" t="s">
        <v>3</v>
      </c>
      <c r="E3" s="50" t="s">
        <v>4</v>
      </c>
      <c r="F3" s="50"/>
      <c r="G3" s="50"/>
      <c r="H3" s="50"/>
      <c r="I3" s="50"/>
      <c r="J3" s="50" t="s">
        <v>5</v>
      </c>
      <c r="K3" s="50"/>
      <c r="L3" s="50"/>
      <c r="M3" s="50"/>
      <c r="N3" s="50"/>
    </row>
    <row r="4" spans="1:14" ht="15" customHeight="1" x14ac:dyDescent="0.25">
      <c r="A4" s="50"/>
      <c r="B4" s="50"/>
      <c r="C4" s="50"/>
      <c r="D4" s="50"/>
      <c r="E4" s="50" t="s">
        <v>36</v>
      </c>
      <c r="F4" s="50" t="s">
        <v>37</v>
      </c>
      <c r="G4" s="50" t="s">
        <v>38</v>
      </c>
      <c r="H4" s="51" t="s">
        <v>63</v>
      </c>
      <c r="I4" s="50"/>
      <c r="J4" s="50" t="s">
        <v>36</v>
      </c>
      <c r="K4" s="50" t="s">
        <v>37</v>
      </c>
      <c r="L4" s="50" t="s">
        <v>38</v>
      </c>
      <c r="M4" s="51" t="s">
        <v>63</v>
      </c>
      <c r="N4" s="50"/>
    </row>
    <row r="5" spans="1:14" ht="85.5" customHeight="1" x14ac:dyDescent="0.25">
      <c r="A5" s="50"/>
      <c r="B5" s="50"/>
      <c r="C5" s="50"/>
      <c r="D5" s="50"/>
      <c r="E5" s="50"/>
      <c r="F5" s="50"/>
      <c r="G5" s="50"/>
      <c r="H5" s="12" t="s">
        <v>39</v>
      </c>
      <c r="I5" s="12" t="s">
        <v>40</v>
      </c>
      <c r="J5" s="50"/>
      <c r="K5" s="50"/>
      <c r="L5" s="50"/>
      <c r="M5" s="12" t="s">
        <v>39</v>
      </c>
      <c r="N5" s="12" t="s">
        <v>40</v>
      </c>
    </row>
    <row r="6" spans="1:14" x14ac:dyDescent="0.25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  <c r="L6" s="2">
        <v>12</v>
      </c>
      <c r="M6" s="2">
        <v>13</v>
      </c>
      <c r="N6" s="2">
        <v>14</v>
      </c>
    </row>
    <row r="7" spans="1:14" ht="23.25" customHeight="1" x14ac:dyDescent="0.25">
      <c r="A7" s="8">
        <v>4300000</v>
      </c>
      <c r="B7" s="3"/>
      <c r="C7" s="3"/>
      <c r="D7" s="9" t="s">
        <v>6</v>
      </c>
      <c r="E7" s="13">
        <f>SUM(E8:E40)</f>
        <v>2741881116</v>
      </c>
      <c r="F7" s="13">
        <f>SUM(F8:F40)</f>
        <v>1142734022</v>
      </c>
      <c r="G7" s="13">
        <f>SUM(G8:G40)</f>
        <v>942297503</v>
      </c>
      <c r="H7" s="14">
        <f>G7/E7</f>
        <v>0.34366825662181627</v>
      </c>
      <c r="I7" s="14">
        <f>G7/F7</f>
        <v>0.82459914980985838</v>
      </c>
      <c r="J7" s="13">
        <f>SUM(J8:J43)</f>
        <v>327548993</v>
      </c>
      <c r="K7" s="13">
        <f t="shared" ref="K7:L7" si="0">SUM(K8:K43)</f>
        <v>111644130</v>
      </c>
      <c r="L7" s="13">
        <f t="shared" si="0"/>
        <v>70992252</v>
      </c>
      <c r="M7" s="14">
        <f>L7/J7</f>
        <v>0.21673781179965343</v>
      </c>
      <c r="N7" s="14">
        <f>L7/K7</f>
        <v>0.63587984428737987</v>
      </c>
    </row>
    <row r="8" spans="1:14" ht="33.75" x14ac:dyDescent="0.25">
      <c r="A8" s="10">
        <v>4310160</v>
      </c>
      <c r="B8" s="4">
        <v>160</v>
      </c>
      <c r="C8" s="5">
        <v>111</v>
      </c>
      <c r="D8" s="11" t="s">
        <v>7</v>
      </c>
      <c r="E8" s="15">
        <v>135794452</v>
      </c>
      <c r="F8" s="15">
        <v>57379006</v>
      </c>
      <c r="G8" s="15">
        <v>52629396</v>
      </c>
      <c r="H8" s="16">
        <f t="shared" ref="H8:H40" si="1">G8/E8</f>
        <v>0.38756661428259231</v>
      </c>
      <c r="I8" s="16">
        <f t="shared" ref="I8:I40" si="2">G8/F8</f>
        <v>0.91722390590035663</v>
      </c>
      <c r="J8" s="15">
        <v>37580144</v>
      </c>
      <c r="K8" s="15">
        <v>2099900</v>
      </c>
      <c r="L8" s="15">
        <v>998282</v>
      </c>
      <c r="M8" s="16">
        <f>L8/J8</f>
        <v>2.6564081287181868E-2</v>
      </c>
      <c r="N8" s="16">
        <f t="shared" ref="N8" si="3">L8/K8</f>
        <v>0.47539501881041957</v>
      </c>
    </row>
    <row r="9" spans="1:14" ht="16.5" customHeight="1" x14ac:dyDescent="0.25">
      <c r="A9" s="10">
        <v>4311010</v>
      </c>
      <c r="B9" s="6">
        <v>1010</v>
      </c>
      <c r="C9" s="5">
        <v>910</v>
      </c>
      <c r="D9" s="11" t="s">
        <v>8</v>
      </c>
      <c r="E9" s="15">
        <v>837031381</v>
      </c>
      <c r="F9" s="15">
        <v>351405753</v>
      </c>
      <c r="G9" s="15">
        <v>280881495</v>
      </c>
      <c r="H9" s="16">
        <f t="shared" si="1"/>
        <v>0.33556865534053376</v>
      </c>
      <c r="I9" s="16">
        <f t="shared" si="2"/>
        <v>0.7993081860557929</v>
      </c>
      <c r="J9" s="15">
        <v>59000000</v>
      </c>
      <c r="K9" s="15">
        <v>18530000</v>
      </c>
      <c r="L9" s="15">
        <v>11414129</v>
      </c>
      <c r="M9" s="16">
        <f t="shared" ref="M9:M41" si="4">L9/J9</f>
        <v>0.19345981355932204</v>
      </c>
      <c r="N9" s="16">
        <f t="shared" ref="N9:N11" si="5">L9/K9</f>
        <v>0.61598105774419865</v>
      </c>
    </row>
    <row r="10" spans="1:14" ht="33.75" x14ac:dyDescent="0.25">
      <c r="A10" s="10">
        <v>4311021</v>
      </c>
      <c r="B10" s="6">
        <v>1021</v>
      </c>
      <c r="C10" s="5">
        <v>921</v>
      </c>
      <c r="D10" s="11" t="s">
        <v>48</v>
      </c>
      <c r="E10" s="15">
        <v>703967463</v>
      </c>
      <c r="F10" s="15">
        <v>297327142</v>
      </c>
      <c r="G10" s="15">
        <v>212285934</v>
      </c>
      <c r="H10" s="16">
        <f t="shared" si="1"/>
        <v>0.30155645702051431</v>
      </c>
      <c r="I10" s="16">
        <f t="shared" si="2"/>
        <v>0.71398101287369187</v>
      </c>
      <c r="J10" s="15">
        <v>81419664</v>
      </c>
      <c r="K10" s="15">
        <v>19081839</v>
      </c>
      <c r="L10" s="15">
        <v>12382795</v>
      </c>
      <c r="M10" s="16">
        <f t="shared" si="4"/>
        <v>0.15208604889354493</v>
      </c>
      <c r="N10" s="16">
        <f t="shared" si="5"/>
        <v>0.64893090230978256</v>
      </c>
    </row>
    <row r="11" spans="1:14" ht="69.75" customHeight="1" x14ac:dyDescent="0.25">
      <c r="A11" s="10">
        <v>4311022</v>
      </c>
      <c r="B11" s="6">
        <v>1022</v>
      </c>
      <c r="C11" s="5">
        <v>922</v>
      </c>
      <c r="D11" s="11" t="s">
        <v>49</v>
      </c>
      <c r="E11" s="15">
        <v>42286586</v>
      </c>
      <c r="F11" s="15">
        <v>17621650</v>
      </c>
      <c r="G11" s="15">
        <v>11749674</v>
      </c>
      <c r="H11" s="16">
        <f t="shared" si="1"/>
        <v>0.27785818415324426</v>
      </c>
      <c r="I11" s="16">
        <f t="shared" si="2"/>
        <v>0.66677490473366574</v>
      </c>
      <c r="J11" s="15">
        <v>780000</v>
      </c>
      <c r="K11" s="15">
        <v>168000</v>
      </c>
      <c r="L11" s="15">
        <v>168000</v>
      </c>
      <c r="M11" s="16">
        <f t="shared" si="4"/>
        <v>0.2153846153846154</v>
      </c>
      <c r="N11" s="16">
        <f t="shared" si="5"/>
        <v>1</v>
      </c>
    </row>
    <row r="12" spans="1:14" ht="45" x14ac:dyDescent="0.25">
      <c r="A12" s="10">
        <v>4311023</v>
      </c>
      <c r="B12" s="6">
        <v>1023</v>
      </c>
      <c r="C12" s="5">
        <v>922</v>
      </c>
      <c r="D12" s="11" t="s">
        <v>50</v>
      </c>
      <c r="E12" s="15">
        <v>12343008</v>
      </c>
      <c r="F12" s="15">
        <v>5176511</v>
      </c>
      <c r="G12" s="15">
        <v>2661456</v>
      </c>
      <c r="H12" s="16">
        <f t="shared" si="1"/>
        <v>0.21562458681060565</v>
      </c>
      <c r="I12" s="16">
        <f t="shared" si="2"/>
        <v>0.51414089528641971</v>
      </c>
      <c r="J12" s="15">
        <v>2500000</v>
      </c>
      <c r="K12" s="15"/>
      <c r="L12" s="15"/>
      <c r="M12" s="16">
        <f t="shared" si="4"/>
        <v>0</v>
      </c>
      <c r="N12" s="16">
        <v>0</v>
      </c>
    </row>
    <row r="13" spans="1:14" ht="33.75" x14ac:dyDescent="0.25">
      <c r="A13" s="10">
        <v>4311031</v>
      </c>
      <c r="B13" s="6">
        <v>1031</v>
      </c>
      <c r="C13" s="5">
        <v>921</v>
      </c>
      <c r="D13" s="11" t="s">
        <v>51</v>
      </c>
      <c r="E13" s="15">
        <v>569951400</v>
      </c>
      <c r="F13" s="15">
        <v>235267590</v>
      </c>
      <c r="G13" s="15">
        <v>233999674</v>
      </c>
      <c r="H13" s="16">
        <f t="shared" si="1"/>
        <v>0.41056074956566474</v>
      </c>
      <c r="I13" s="16">
        <f t="shared" si="2"/>
        <v>0.99461074940241445</v>
      </c>
      <c r="J13" s="15"/>
      <c r="K13" s="15"/>
      <c r="L13" s="15"/>
      <c r="M13" s="16"/>
      <c r="N13" s="16"/>
    </row>
    <row r="14" spans="1:14" ht="67.5" x14ac:dyDescent="0.25">
      <c r="A14" s="10">
        <v>4311032</v>
      </c>
      <c r="B14" s="6">
        <v>1032</v>
      </c>
      <c r="C14" s="5">
        <v>922</v>
      </c>
      <c r="D14" s="11" t="s">
        <v>52</v>
      </c>
      <c r="E14" s="15">
        <v>36652900</v>
      </c>
      <c r="F14" s="15">
        <v>15126825</v>
      </c>
      <c r="G14" s="15">
        <v>14085288</v>
      </c>
      <c r="H14" s="16">
        <f t="shared" si="1"/>
        <v>0.38428850104630191</v>
      </c>
      <c r="I14" s="16">
        <f t="shared" si="2"/>
        <v>0.93114635754694064</v>
      </c>
      <c r="J14" s="15"/>
      <c r="K14" s="15"/>
      <c r="L14" s="15"/>
      <c r="M14" s="16"/>
      <c r="N14" s="16"/>
    </row>
    <row r="15" spans="1:14" ht="45" x14ac:dyDescent="0.25">
      <c r="A15" s="10">
        <v>4311033</v>
      </c>
      <c r="B15" s="6">
        <v>1033</v>
      </c>
      <c r="C15" s="5">
        <v>922</v>
      </c>
      <c r="D15" s="11" t="s">
        <v>53</v>
      </c>
      <c r="E15" s="15">
        <v>3127000</v>
      </c>
      <c r="F15" s="15">
        <v>1290570</v>
      </c>
      <c r="G15" s="15">
        <v>1290388</v>
      </c>
      <c r="H15" s="16">
        <f t="shared" si="1"/>
        <v>0.4126600575631596</v>
      </c>
      <c r="I15" s="16">
        <f t="shared" si="2"/>
        <v>0.99985897704115234</v>
      </c>
      <c r="J15" s="15"/>
      <c r="K15" s="15"/>
      <c r="L15" s="15"/>
      <c r="M15" s="16"/>
      <c r="N15" s="16"/>
    </row>
    <row r="16" spans="1:14" ht="33.75" x14ac:dyDescent="0.25">
      <c r="A16" s="10">
        <v>4311070</v>
      </c>
      <c r="B16" s="6">
        <v>1070</v>
      </c>
      <c r="C16" s="5">
        <v>960</v>
      </c>
      <c r="D16" s="11" t="s">
        <v>12</v>
      </c>
      <c r="E16" s="15">
        <v>76291786</v>
      </c>
      <c r="F16" s="15">
        <v>31181404</v>
      </c>
      <c r="G16" s="15">
        <v>23219311</v>
      </c>
      <c r="H16" s="16">
        <f t="shared" si="1"/>
        <v>0.30434876698259494</v>
      </c>
      <c r="I16" s="16">
        <f t="shared" si="2"/>
        <v>0.74465251789175368</v>
      </c>
      <c r="J16" s="15">
        <v>1700000</v>
      </c>
      <c r="K16" s="15"/>
      <c r="L16" s="15"/>
      <c r="M16" s="16">
        <f t="shared" ref="M16" si="6">L16/J16</f>
        <v>0</v>
      </c>
      <c r="N16" s="16">
        <v>0</v>
      </c>
    </row>
    <row r="17" spans="1:14" ht="22.5" x14ac:dyDescent="0.25">
      <c r="A17" s="10">
        <v>4311080</v>
      </c>
      <c r="B17" s="6">
        <v>1080</v>
      </c>
      <c r="C17" s="5">
        <v>960</v>
      </c>
      <c r="D17" s="11" t="s">
        <v>13</v>
      </c>
      <c r="E17" s="15">
        <v>98948800</v>
      </c>
      <c r="F17" s="15">
        <v>36465142</v>
      </c>
      <c r="G17" s="15">
        <v>34081408</v>
      </c>
      <c r="H17" s="16">
        <f t="shared" si="1"/>
        <v>0.34443477839044029</v>
      </c>
      <c r="I17" s="16">
        <f t="shared" si="2"/>
        <v>0.93462978973179367</v>
      </c>
      <c r="J17" s="15">
        <v>750000</v>
      </c>
      <c r="K17" s="15"/>
      <c r="L17" s="15"/>
      <c r="M17" s="16">
        <f t="shared" si="4"/>
        <v>0</v>
      </c>
      <c r="N17" s="16">
        <v>0</v>
      </c>
    </row>
    <row r="18" spans="1:14" ht="22.5" x14ac:dyDescent="0.25">
      <c r="A18" s="10">
        <v>4311141</v>
      </c>
      <c r="B18" s="6">
        <v>1141</v>
      </c>
      <c r="C18" s="5">
        <v>990</v>
      </c>
      <c r="D18" s="11" t="s">
        <v>14</v>
      </c>
      <c r="E18" s="15">
        <v>46651490</v>
      </c>
      <c r="F18" s="15">
        <v>18791070</v>
      </c>
      <c r="G18" s="15">
        <v>16506783</v>
      </c>
      <c r="H18" s="16">
        <f t="shared" si="1"/>
        <v>0.35383184974370596</v>
      </c>
      <c r="I18" s="16">
        <f t="shared" si="2"/>
        <v>0.8784376302147775</v>
      </c>
      <c r="J18" s="15"/>
      <c r="K18" s="15"/>
      <c r="L18" s="15"/>
      <c r="M18" s="16"/>
      <c r="N18" s="16"/>
    </row>
    <row r="19" spans="1:14" x14ac:dyDescent="0.25">
      <c r="A19" s="10">
        <v>4311142</v>
      </c>
      <c r="B19" s="6">
        <v>1142</v>
      </c>
      <c r="C19" s="5">
        <v>990</v>
      </c>
      <c r="D19" s="11" t="s">
        <v>15</v>
      </c>
      <c r="E19" s="15">
        <v>79640</v>
      </c>
      <c r="F19" s="15">
        <v>19910</v>
      </c>
      <c r="G19" s="15">
        <v>19910</v>
      </c>
      <c r="H19" s="16">
        <f t="shared" si="1"/>
        <v>0.25</v>
      </c>
      <c r="I19" s="16">
        <v>0</v>
      </c>
      <c r="J19" s="15"/>
      <c r="K19" s="15"/>
      <c r="L19" s="15"/>
      <c r="M19" s="16"/>
      <c r="N19" s="16"/>
    </row>
    <row r="20" spans="1:14" ht="33.75" x14ac:dyDescent="0.25">
      <c r="A20" s="10">
        <v>4311151</v>
      </c>
      <c r="B20" s="6">
        <v>1151</v>
      </c>
      <c r="C20" s="5">
        <v>990</v>
      </c>
      <c r="D20" s="11" t="s">
        <v>16</v>
      </c>
      <c r="E20" s="15">
        <v>10677854</v>
      </c>
      <c r="F20" s="15">
        <v>4357980</v>
      </c>
      <c r="G20" s="15">
        <v>3148648</v>
      </c>
      <c r="H20" s="16">
        <f t="shared" si="1"/>
        <v>0.29487647986196475</v>
      </c>
      <c r="I20" s="16">
        <f t="shared" si="2"/>
        <v>0.72250170950761594</v>
      </c>
      <c r="J20" s="15"/>
      <c r="K20" s="15"/>
      <c r="L20" s="15"/>
      <c r="M20" s="16"/>
      <c r="N20" s="16"/>
    </row>
    <row r="21" spans="1:14" ht="33.75" x14ac:dyDescent="0.25">
      <c r="A21" s="10">
        <v>4311152</v>
      </c>
      <c r="B21" s="6">
        <v>1152</v>
      </c>
      <c r="C21" s="5">
        <v>990</v>
      </c>
      <c r="D21" s="11" t="s">
        <v>17</v>
      </c>
      <c r="E21" s="15">
        <v>2653000</v>
      </c>
      <c r="F21" s="15">
        <v>1094859</v>
      </c>
      <c r="G21" s="15">
        <v>1094859</v>
      </c>
      <c r="H21" s="16">
        <f t="shared" si="1"/>
        <v>0.41268714662646061</v>
      </c>
      <c r="I21" s="16">
        <f t="shared" si="2"/>
        <v>1</v>
      </c>
      <c r="J21" s="15"/>
      <c r="K21" s="15"/>
      <c r="L21" s="15"/>
      <c r="M21" s="16"/>
      <c r="N21" s="16"/>
    </row>
    <row r="22" spans="1:14" ht="56.25" x14ac:dyDescent="0.25">
      <c r="A22" s="10">
        <v>4311200</v>
      </c>
      <c r="B22" s="6">
        <v>1200</v>
      </c>
      <c r="C22" s="5">
        <v>990</v>
      </c>
      <c r="D22" s="11" t="s">
        <v>18</v>
      </c>
      <c r="E22" s="15">
        <v>3023700</v>
      </c>
      <c r="F22" s="15">
        <v>1242800</v>
      </c>
      <c r="G22" s="15">
        <v>787364</v>
      </c>
      <c r="H22" s="16">
        <f t="shared" si="1"/>
        <v>0.26039752620961076</v>
      </c>
      <c r="I22" s="16">
        <f t="shared" si="2"/>
        <v>0.63354039266173157</v>
      </c>
      <c r="J22" s="15"/>
      <c r="K22" s="15"/>
      <c r="L22" s="15"/>
      <c r="M22" s="16"/>
      <c r="N22" s="16"/>
    </row>
    <row r="23" spans="1:14" ht="67.5" x14ac:dyDescent="0.25">
      <c r="A23" s="10">
        <v>4311210</v>
      </c>
      <c r="B23" s="6">
        <v>1210</v>
      </c>
      <c r="C23" s="5">
        <v>990</v>
      </c>
      <c r="D23" s="11" t="s">
        <v>54</v>
      </c>
      <c r="E23" s="15">
        <v>2791400</v>
      </c>
      <c r="F23" s="15">
        <v>2791400</v>
      </c>
      <c r="G23" s="15"/>
      <c r="H23" s="16">
        <f t="shared" si="1"/>
        <v>0</v>
      </c>
      <c r="I23" s="16">
        <f t="shared" si="2"/>
        <v>0</v>
      </c>
      <c r="J23" s="15"/>
      <c r="K23" s="15"/>
      <c r="L23" s="15"/>
      <c r="M23" s="16"/>
      <c r="N23" s="16"/>
    </row>
    <row r="24" spans="1:14" ht="22.5" x14ac:dyDescent="0.25">
      <c r="A24" s="10">
        <v>4313105</v>
      </c>
      <c r="B24" s="6">
        <v>3105</v>
      </c>
      <c r="C24" s="7">
        <v>1010</v>
      </c>
      <c r="D24" s="11" t="s">
        <v>19</v>
      </c>
      <c r="E24" s="15">
        <v>25688980</v>
      </c>
      <c r="F24" s="15">
        <v>9726803</v>
      </c>
      <c r="G24" s="15">
        <v>8608829</v>
      </c>
      <c r="H24" s="16">
        <f t="shared" si="1"/>
        <v>0.33511758738571951</v>
      </c>
      <c r="I24" s="16">
        <f t="shared" si="2"/>
        <v>0.88506254316037858</v>
      </c>
      <c r="J24" s="15">
        <v>7000000</v>
      </c>
      <c r="K24" s="15">
        <v>2500000</v>
      </c>
      <c r="L24" s="15"/>
      <c r="M24" s="16">
        <f t="shared" ref="M24" si="7">L24/J24</f>
        <v>0</v>
      </c>
      <c r="N24" s="16">
        <f t="shared" ref="N24" si="8">L24/K24</f>
        <v>0</v>
      </c>
    </row>
    <row r="25" spans="1:14" ht="67.5" x14ac:dyDescent="0.25">
      <c r="A25" s="10">
        <v>4313111</v>
      </c>
      <c r="B25" s="6">
        <v>3111</v>
      </c>
      <c r="C25" s="7">
        <v>1040</v>
      </c>
      <c r="D25" s="11" t="s">
        <v>20</v>
      </c>
      <c r="E25" s="15">
        <v>138000</v>
      </c>
      <c r="F25" s="15">
        <v>138000</v>
      </c>
      <c r="G25" s="15">
        <v>63900</v>
      </c>
      <c r="H25" s="16">
        <f t="shared" si="1"/>
        <v>0.46304347826086956</v>
      </c>
      <c r="I25" s="16">
        <v>0</v>
      </c>
      <c r="J25" s="15"/>
      <c r="K25" s="15"/>
      <c r="L25" s="15"/>
      <c r="M25" s="16"/>
      <c r="N25" s="16"/>
    </row>
    <row r="26" spans="1:14" ht="22.5" x14ac:dyDescent="0.25">
      <c r="A26" s="10">
        <v>4313121</v>
      </c>
      <c r="B26" s="6">
        <v>3121</v>
      </c>
      <c r="C26" s="7">
        <v>1040</v>
      </c>
      <c r="D26" s="11" t="s">
        <v>21</v>
      </c>
      <c r="E26" s="15">
        <v>8754147</v>
      </c>
      <c r="F26" s="15">
        <v>3621097</v>
      </c>
      <c r="G26" s="15">
        <v>3513861</v>
      </c>
      <c r="H26" s="16">
        <f t="shared" si="1"/>
        <v>0.40139387652503439</v>
      </c>
      <c r="I26" s="16">
        <f t="shared" si="2"/>
        <v>0.97038576983715152</v>
      </c>
      <c r="J26" s="15"/>
      <c r="K26" s="15"/>
      <c r="L26" s="15"/>
      <c r="M26" s="16"/>
      <c r="N26" s="16"/>
    </row>
    <row r="27" spans="1:14" ht="22.5" x14ac:dyDescent="0.25">
      <c r="A27" s="10">
        <v>4313123</v>
      </c>
      <c r="B27" s="6">
        <v>3123</v>
      </c>
      <c r="C27" s="7">
        <v>1040</v>
      </c>
      <c r="D27" s="11" t="s">
        <v>22</v>
      </c>
      <c r="E27" s="15">
        <v>450000</v>
      </c>
      <c r="F27" s="15">
        <v>200000</v>
      </c>
      <c r="G27" s="15"/>
      <c r="H27" s="16">
        <f t="shared" si="1"/>
        <v>0</v>
      </c>
      <c r="I27" s="16">
        <v>0</v>
      </c>
      <c r="J27" s="15"/>
      <c r="K27" s="15"/>
      <c r="L27" s="15"/>
      <c r="M27" s="16"/>
      <c r="N27" s="16"/>
    </row>
    <row r="28" spans="1:14" ht="22.5" x14ac:dyDescent="0.25">
      <c r="A28" s="10">
        <v>4313132</v>
      </c>
      <c r="B28" s="6">
        <v>3132</v>
      </c>
      <c r="C28" s="7">
        <v>1040</v>
      </c>
      <c r="D28" s="11" t="s">
        <v>23</v>
      </c>
      <c r="E28" s="15">
        <v>20348438</v>
      </c>
      <c r="F28" s="15">
        <v>8087828</v>
      </c>
      <c r="G28" s="15">
        <v>6523885</v>
      </c>
      <c r="H28" s="16">
        <f t="shared" si="1"/>
        <v>0.32060863836329845</v>
      </c>
      <c r="I28" s="16">
        <f t="shared" si="2"/>
        <v>0.80663003713728831</v>
      </c>
      <c r="J28" s="15">
        <v>468000</v>
      </c>
      <c r="K28" s="15"/>
      <c r="L28" s="15"/>
      <c r="M28" s="16">
        <f t="shared" ref="M28" si="9">L28/J28</f>
        <v>0</v>
      </c>
      <c r="N28" s="16">
        <v>0</v>
      </c>
    </row>
    <row r="29" spans="1:14" ht="22.5" x14ac:dyDescent="0.25">
      <c r="A29" s="10">
        <v>4313133</v>
      </c>
      <c r="B29" s="6">
        <v>3133</v>
      </c>
      <c r="C29" s="7">
        <v>1040</v>
      </c>
      <c r="D29" s="11" t="s">
        <v>24</v>
      </c>
      <c r="E29" s="15">
        <v>64000</v>
      </c>
      <c r="F29" s="15"/>
      <c r="G29" s="15"/>
      <c r="H29" s="16">
        <f t="shared" si="1"/>
        <v>0</v>
      </c>
      <c r="I29" s="16">
        <v>0</v>
      </c>
      <c r="J29" s="15"/>
      <c r="K29" s="15"/>
      <c r="L29" s="15"/>
      <c r="M29" s="16"/>
      <c r="N29" s="16"/>
    </row>
    <row r="30" spans="1:14" ht="22.5" x14ac:dyDescent="0.25">
      <c r="A30" s="10">
        <v>4313210</v>
      </c>
      <c r="B30" s="6">
        <v>3210</v>
      </c>
      <c r="C30" s="7">
        <v>1050</v>
      </c>
      <c r="D30" s="11" t="s">
        <v>25</v>
      </c>
      <c r="E30" s="15">
        <v>100000</v>
      </c>
      <c r="F30" s="15">
        <v>75000</v>
      </c>
      <c r="G30" s="15">
        <v>6506</v>
      </c>
      <c r="H30" s="16">
        <f t="shared" si="1"/>
        <v>6.5060000000000007E-2</v>
      </c>
      <c r="I30" s="16">
        <v>0</v>
      </c>
      <c r="J30" s="15"/>
      <c r="K30" s="15"/>
      <c r="L30" s="15"/>
      <c r="M30" s="16"/>
      <c r="N30" s="16"/>
    </row>
    <row r="31" spans="1:14" ht="33.75" x14ac:dyDescent="0.25">
      <c r="A31" s="10">
        <v>4313241</v>
      </c>
      <c r="B31" s="6">
        <v>3241</v>
      </c>
      <c r="C31" s="7">
        <v>1090</v>
      </c>
      <c r="D31" s="11" t="s">
        <v>26</v>
      </c>
      <c r="E31" s="15">
        <v>6453773</v>
      </c>
      <c r="F31" s="15">
        <v>2681102</v>
      </c>
      <c r="G31" s="15">
        <v>2324177</v>
      </c>
      <c r="H31" s="16">
        <f t="shared" si="1"/>
        <v>0.36012685912566184</v>
      </c>
      <c r="I31" s="16">
        <f t="shared" si="2"/>
        <v>0.86687377056150794</v>
      </c>
      <c r="J31" s="15"/>
      <c r="K31" s="15"/>
      <c r="L31" s="15"/>
      <c r="M31" s="16"/>
      <c r="N31" s="16"/>
    </row>
    <row r="32" spans="1:14" ht="22.5" x14ac:dyDescent="0.25">
      <c r="A32" s="10">
        <v>4313242</v>
      </c>
      <c r="B32" s="6">
        <v>3242</v>
      </c>
      <c r="C32" s="7">
        <v>1090</v>
      </c>
      <c r="D32" s="11" t="s">
        <v>27</v>
      </c>
      <c r="E32" s="15">
        <v>6605736</v>
      </c>
      <c r="F32" s="15">
        <v>3065000</v>
      </c>
      <c r="G32" s="15">
        <v>3030648</v>
      </c>
      <c r="H32" s="16">
        <f t="shared" si="1"/>
        <v>0.4587903603777081</v>
      </c>
      <c r="I32" s="16">
        <v>0</v>
      </c>
      <c r="J32" s="15"/>
      <c r="K32" s="15"/>
      <c r="L32" s="15"/>
      <c r="M32" s="16"/>
      <c r="N32" s="16"/>
    </row>
    <row r="33" spans="1:14" x14ac:dyDescent="0.25">
      <c r="A33" s="10">
        <v>4314010</v>
      </c>
      <c r="B33" s="6">
        <v>4010</v>
      </c>
      <c r="C33" s="5">
        <v>821</v>
      </c>
      <c r="D33" s="11" t="s">
        <v>28</v>
      </c>
      <c r="E33" s="15">
        <v>3660000</v>
      </c>
      <c r="F33" s="15">
        <v>1411540</v>
      </c>
      <c r="G33" s="15">
        <v>1411493</v>
      </c>
      <c r="H33" s="16">
        <f t="shared" si="1"/>
        <v>0.38565382513661201</v>
      </c>
      <c r="I33" s="16">
        <f t="shared" si="2"/>
        <v>0.99996670303356616</v>
      </c>
      <c r="J33" s="15"/>
      <c r="K33" s="15"/>
      <c r="L33" s="15"/>
      <c r="M33" s="16"/>
      <c r="N33" s="16"/>
    </row>
    <row r="34" spans="1:14" x14ac:dyDescent="0.25">
      <c r="A34" s="10">
        <v>4314030</v>
      </c>
      <c r="B34" s="6">
        <v>4030</v>
      </c>
      <c r="C34" s="5">
        <v>824</v>
      </c>
      <c r="D34" s="11" t="s">
        <v>29</v>
      </c>
      <c r="E34" s="15">
        <v>29245300</v>
      </c>
      <c r="F34" s="15">
        <v>12519450</v>
      </c>
      <c r="G34" s="15">
        <v>11112767</v>
      </c>
      <c r="H34" s="16">
        <f t="shared" si="1"/>
        <v>0.37998471549274582</v>
      </c>
      <c r="I34" s="16">
        <f t="shared" si="2"/>
        <v>0.88764019186146359</v>
      </c>
      <c r="J34" s="15">
        <v>1435000</v>
      </c>
      <c r="K34" s="15"/>
      <c r="L34" s="15"/>
      <c r="M34" s="16">
        <f t="shared" ref="M34" si="10">L34/J34</f>
        <v>0</v>
      </c>
      <c r="N34" s="16">
        <v>0</v>
      </c>
    </row>
    <row r="35" spans="1:14" ht="33.75" x14ac:dyDescent="0.25">
      <c r="A35" s="10">
        <v>4314060</v>
      </c>
      <c r="B35" s="6">
        <v>4060</v>
      </c>
      <c r="C35" s="5">
        <v>828</v>
      </c>
      <c r="D35" s="11" t="s">
        <v>30</v>
      </c>
      <c r="E35" s="15">
        <v>7663800</v>
      </c>
      <c r="F35" s="15">
        <v>3502900</v>
      </c>
      <c r="G35" s="15">
        <v>2248348</v>
      </c>
      <c r="H35" s="16">
        <f t="shared" si="1"/>
        <v>0.29337247840496883</v>
      </c>
      <c r="I35" s="16">
        <f t="shared" si="2"/>
        <v>0.64185332153358643</v>
      </c>
      <c r="J35" s="15">
        <v>200000</v>
      </c>
      <c r="K35" s="15">
        <v>200000</v>
      </c>
      <c r="L35" s="15">
        <v>199699</v>
      </c>
      <c r="M35" s="16">
        <f t="shared" ref="M35" si="11">L35/J35</f>
        <v>0.99849500000000002</v>
      </c>
      <c r="N35" s="16">
        <f t="shared" ref="N35" si="12">L35/K35</f>
        <v>0.99849500000000002</v>
      </c>
    </row>
    <row r="36" spans="1:14" ht="22.5" x14ac:dyDescent="0.25">
      <c r="A36" s="10">
        <v>4314081</v>
      </c>
      <c r="B36" s="6">
        <v>4081</v>
      </c>
      <c r="C36" s="5">
        <v>829</v>
      </c>
      <c r="D36" s="11" t="s">
        <v>31</v>
      </c>
      <c r="E36" s="15">
        <v>3073790</v>
      </c>
      <c r="F36" s="15">
        <v>1253600</v>
      </c>
      <c r="G36" s="15">
        <v>1166841</v>
      </c>
      <c r="H36" s="16">
        <f t="shared" si="1"/>
        <v>0.37960986274273778</v>
      </c>
      <c r="I36" s="16">
        <f t="shared" si="2"/>
        <v>0.93079211869814937</v>
      </c>
      <c r="J36" s="15"/>
      <c r="K36" s="15"/>
      <c r="L36" s="15"/>
      <c r="M36" s="16"/>
      <c r="N36" s="16"/>
    </row>
    <row r="37" spans="1:14" ht="22.5" x14ac:dyDescent="0.25">
      <c r="A37" s="10">
        <v>4314082</v>
      </c>
      <c r="B37" s="6">
        <v>4082</v>
      </c>
      <c r="C37" s="5">
        <v>829</v>
      </c>
      <c r="D37" s="11" t="s">
        <v>32</v>
      </c>
      <c r="E37" s="15">
        <v>416900</v>
      </c>
      <c r="F37" s="15">
        <v>165000</v>
      </c>
      <c r="G37" s="15"/>
      <c r="H37" s="16">
        <f t="shared" si="1"/>
        <v>0</v>
      </c>
      <c r="I37" s="16">
        <f t="shared" si="2"/>
        <v>0</v>
      </c>
      <c r="J37" s="15"/>
      <c r="K37" s="15"/>
      <c r="L37" s="15"/>
      <c r="M37" s="16"/>
      <c r="N37" s="16"/>
    </row>
    <row r="38" spans="1:14" ht="33.75" x14ac:dyDescent="0.25">
      <c r="A38" s="10">
        <v>4315031</v>
      </c>
      <c r="B38" s="6">
        <v>5031</v>
      </c>
      <c r="C38" s="5">
        <v>810</v>
      </c>
      <c r="D38" s="11" t="s">
        <v>33</v>
      </c>
      <c r="E38" s="15">
        <v>44527192</v>
      </c>
      <c r="F38" s="15">
        <v>18158590</v>
      </c>
      <c r="G38" s="15">
        <v>13831910</v>
      </c>
      <c r="H38" s="16">
        <f t="shared" si="1"/>
        <v>0.3106396199427981</v>
      </c>
      <c r="I38" s="16">
        <f t="shared" si="2"/>
        <v>0.76172819585661666</v>
      </c>
      <c r="J38" s="15"/>
      <c r="K38" s="15"/>
      <c r="L38" s="15"/>
      <c r="M38" s="16"/>
      <c r="N38" s="16"/>
    </row>
    <row r="39" spans="1:14" ht="56.25" x14ac:dyDescent="0.25">
      <c r="A39" s="10">
        <v>4315061</v>
      </c>
      <c r="B39" s="6">
        <v>5061</v>
      </c>
      <c r="C39" s="5">
        <v>810</v>
      </c>
      <c r="D39" s="11" t="s">
        <v>34</v>
      </c>
      <c r="E39" s="15">
        <v>120000</v>
      </c>
      <c r="F39" s="15">
        <v>50000</v>
      </c>
      <c r="G39" s="15">
        <v>12750</v>
      </c>
      <c r="H39" s="16">
        <f t="shared" si="1"/>
        <v>0.10625</v>
      </c>
      <c r="I39" s="16">
        <v>0</v>
      </c>
      <c r="J39" s="15"/>
      <c r="K39" s="15"/>
      <c r="L39" s="15"/>
      <c r="M39" s="16"/>
      <c r="N39" s="16"/>
    </row>
    <row r="40" spans="1:14" ht="27.75" customHeight="1" x14ac:dyDescent="0.25">
      <c r="A40" s="10">
        <v>4316011</v>
      </c>
      <c r="B40" s="6">
        <v>6011</v>
      </c>
      <c r="C40" s="5">
        <v>610</v>
      </c>
      <c r="D40" s="11" t="s">
        <v>35</v>
      </c>
      <c r="E40" s="15">
        <v>2299200</v>
      </c>
      <c r="F40" s="15">
        <v>1538500</v>
      </c>
      <c r="G40" s="15"/>
      <c r="H40" s="16">
        <f t="shared" si="1"/>
        <v>0</v>
      </c>
      <c r="I40" s="16">
        <f t="shared" si="2"/>
        <v>0</v>
      </c>
      <c r="J40" s="15">
        <v>113559969</v>
      </c>
      <c r="K40" s="15">
        <v>52481126</v>
      </c>
      <c r="L40" s="15">
        <v>41744851</v>
      </c>
      <c r="M40" s="16">
        <f t="shared" si="4"/>
        <v>0.36760181750313792</v>
      </c>
      <c r="N40" s="16">
        <f t="shared" ref="N40:N43" si="13">L40/K40</f>
        <v>0.79542597847462337</v>
      </c>
    </row>
    <row r="41" spans="1:14" ht="27.75" customHeight="1" x14ac:dyDescent="0.25">
      <c r="A41" s="23">
        <v>4316015</v>
      </c>
      <c r="B41" s="6">
        <v>6015</v>
      </c>
      <c r="C41" s="5">
        <v>620</v>
      </c>
      <c r="D41" s="11" t="s">
        <v>55</v>
      </c>
      <c r="E41" s="24"/>
      <c r="F41" s="15"/>
      <c r="G41" s="15"/>
      <c r="H41" s="16"/>
      <c r="I41" s="16"/>
      <c r="J41" s="19">
        <v>5125144</v>
      </c>
      <c r="K41" s="19">
        <v>5125144</v>
      </c>
      <c r="L41" s="19">
        <v>1648144</v>
      </c>
      <c r="M41" s="16">
        <f t="shared" si="4"/>
        <v>0.32158003755601794</v>
      </c>
      <c r="N41" s="16">
        <f t="shared" si="13"/>
        <v>0.32158003755601794</v>
      </c>
    </row>
    <row r="42" spans="1:14" s="18" customFormat="1" ht="27.75" customHeight="1" x14ac:dyDescent="0.25">
      <c r="A42" s="20">
        <v>4316017</v>
      </c>
      <c r="B42" s="6">
        <v>6017</v>
      </c>
      <c r="C42" s="5">
        <v>620</v>
      </c>
      <c r="D42" s="11" t="s">
        <v>45</v>
      </c>
      <c r="E42" s="25"/>
      <c r="F42" s="17"/>
      <c r="G42" s="17"/>
      <c r="H42" s="17"/>
      <c r="I42" s="17"/>
      <c r="J42" s="19">
        <v>4598721</v>
      </c>
      <c r="K42" s="19">
        <v>4598721</v>
      </c>
      <c r="L42" s="19">
        <v>2436352</v>
      </c>
      <c r="M42" s="16">
        <f>L42/J42</f>
        <v>0.52978904351883926</v>
      </c>
      <c r="N42" s="16">
        <f t="shared" si="13"/>
        <v>0.52978904351883926</v>
      </c>
    </row>
    <row r="43" spans="1:14" s="18" customFormat="1" ht="30.75" customHeight="1" x14ac:dyDescent="0.25">
      <c r="A43" s="20">
        <v>4317310</v>
      </c>
      <c r="B43" s="6">
        <v>7310</v>
      </c>
      <c r="C43" s="5">
        <v>443</v>
      </c>
      <c r="D43" s="11" t="s">
        <v>46</v>
      </c>
      <c r="E43" s="25"/>
      <c r="F43" s="17"/>
      <c r="G43" s="17"/>
      <c r="H43" s="17"/>
      <c r="I43" s="17"/>
      <c r="J43" s="19">
        <v>11432351</v>
      </c>
      <c r="K43" s="19">
        <f>6900000-40600</f>
        <v>6859400</v>
      </c>
      <c r="L43" s="19"/>
      <c r="M43" s="16">
        <f>L43/J43</f>
        <v>0</v>
      </c>
      <c r="N43" s="16">
        <f t="shared" si="13"/>
        <v>0</v>
      </c>
    </row>
  </sheetData>
  <mergeCells count="15">
    <mergeCell ref="A1:N1"/>
    <mergeCell ref="A3:A5"/>
    <mergeCell ref="B3:B5"/>
    <mergeCell ref="C3:C5"/>
    <mergeCell ref="D3:D5"/>
    <mergeCell ref="E3:I3"/>
    <mergeCell ref="J3:N3"/>
    <mergeCell ref="E4:E5"/>
    <mergeCell ref="F4:F5"/>
    <mergeCell ref="G4:G5"/>
    <mergeCell ref="H4:I4"/>
    <mergeCell ref="J4:J5"/>
    <mergeCell ref="K4:K5"/>
    <mergeCell ref="L4:L5"/>
    <mergeCell ref="M4:N4"/>
  </mergeCells>
  <pageMargins left="0.31496062992125984" right="0.31496062992125984" top="0.35433070866141736" bottom="0.35433070866141736" header="0.31496062992125984" footer="0.31496062992125984"/>
  <pageSetup paperSize="9" scale="71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13</vt:i4>
      </vt:variant>
      <vt:variant>
        <vt:lpstr>Іменовані діапазони</vt:lpstr>
      </vt:variant>
      <vt:variant>
        <vt:i4>11</vt:i4>
      </vt:variant>
    </vt:vector>
  </HeadingPairs>
  <TitlesOfParts>
    <vt:vector size="24" baseType="lpstr">
      <vt:lpstr>ГРУДЕНЬ (2)</vt:lpstr>
      <vt:lpstr>ГРУДЕНЬ</vt:lpstr>
      <vt:lpstr>ЛИСТОПАД</vt:lpstr>
      <vt:lpstr>ЖОВТЕНЬ</vt:lpstr>
      <vt:lpstr>ВЕРЕСЕНЬ</vt:lpstr>
      <vt:lpstr>СЕРПЕНЬ</vt:lpstr>
      <vt:lpstr>ЛИПЕНЬ</vt:lpstr>
      <vt:lpstr>ЧЕРВЕНЬ</vt:lpstr>
      <vt:lpstr>ТРАВЕНЬ</vt:lpstr>
      <vt:lpstr>КВІТЕНЬ</vt:lpstr>
      <vt:lpstr>БЕРЕЗЕНЬ</vt:lpstr>
      <vt:lpstr>ЛЮТИЙ</vt:lpstr>
      <vt:lpstr>СІЧЕНЬ</vt:lpstr>
      <vt:lpstr>БЕРЕЗЕНЬ!Область_друку</vt:lpstr>
      <vt:lpstr>ВЕРЕСЕНЬ!Область_друку</vt:lpstr>
      <vt:lpstr>ГРУДЕНЬ!Область_друку</vt:lpstr>
      <vt:lpstr>'ГРУДЕНЬ (2)'!Область_друку</vt:lpstr>
      <vt:lpstr>ЖОВТЕНЬ!Область_друку</vt:lpstr>
      <vt:lpstr>КВІТЕНЬ!Область_друку</vt:lpstr>
      <vt:lpstr>ЛИПЕНЬ!Область_друку</vt:lpstr>
      <vt:lpstr>ЛИСТОПАД!Область_друку</vt:lpstr>
      <vt:lpstr>СЕРПЕНЬ!Область_друку</vt:lpstr>
      <vt:lpstr>ТРАВЕНЬ!Область_друку</vt:lpstr>
      <vt:lpstr>ЧЕРВЕНЬ!Область_друку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Ващенко Віта Володимирівна</dc:creator>
  <cp:lastModifiedBy>Ващенко Віта Володимирівна</cp:lastModifiedBy>
  <cp:lastPrinted>2024-02-22T09:18:19Z</cp:lastPrinted>
  <dcterms:created xsi:type="dcterms:W3CDTF">2022-02-15T09:19:01Z</dcterms:created>
  <dcterms:modified xsi:type="dcterms:W3CDTF">2024-02-22T10:07:31Z</dcterms:modified>
</cp:coreProperties>
</file>